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ucirvine-my.sharepoint.com/personal/ksalmons_ad_uci_edu/Documents/Documents/"/>
    </mc:Choice>
  </mc:AlternateContent>
  <xr:revisionPtr revIDLastSave="0" documentId="8_{09963B25-E36D-4B3B-819D-FDCCC64FAF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quest Form" sheetId="6" r:id="rId1"/>
    <sheet name="Copy-Sample" sheetId="5" r:id="rId2"/>
  </sheets>
  <definedNames>
    <definedName name="Award_Test" localSheetId="1">'Copy-Sample'!$N$60:$Q$64</definedName>
    <definedName name="Award_Test" localSheetId="0">'Request Form'!$N$60:$Q$64</definedName>
    <definedName name="Award_Test">#REF!</definedName>
    <definedName name="_xlnm.Print_Area" localSheetId="1">'Copy-Sample'!$A$1:$M$65</definedName>
    <definedName name="_xlnm.Print_Area" localSheetId="0">'Request Form'!$A$1:$M$65</definedName>
    <definedName name="Projected_Totals" localSheetId="1">'Copy-Sample'!#REF!</definedName>
    <definedName name="Projected_Totals" localSheetId="0">'Request Form'!#REF!</definedName>
    <definedName name="Projected_Totals">#REF!</definedName>
    <definedName name="Variance_from_Budget" localSheetId="1">'Copy-Sample'!$P$49:$R$57</definedName>
    <definedName name="Variance_from_Budget" localSheetId="0">'Request Form'!$P$49:$R$57</definedName>
    <definedName name="Variance_from_Budge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J32" i="5"/>
  <c r="J32" i="6"/>
  <c r="H31" i="6"/>
  <c r="F31" i="6"/>
  <c r="D31" i="6"/>
  <c r="H31" i="5"/>
  <c r="F31" i="5"/>
  <c r="J31" i="5" s="1"/>
  <c r="D31" i="5"/>
  <c r="J31" i="6"/>
  <c r="F29" i="6"/>
  <c r="H25" i="6"/>
  <c r="B50" i="6"/>
  <c r="F30" i="6"/>
  <c r="J23" i="6"/>
  <c r="J22" i="6"/>
  <c r="J21" i="6"/>
  <c r="J20" i="6"/>
  <c r="J19" i="6"/>
  <c r="J18" i="6"/>
  <c r="J17" i="6"/>
  <c r="J16" i="6"/>
  <c r="J23" i="5"/>
  <c r="J22" i="5"/>
  <c r="J21" i="5"/>
  <c r="J20" i="5"/>
  <c r="J18" i="5"/>
  <c r="B50" i="5"/>
  <c r="H30" i="5"/>
  <c r="D30" i="5"/>
  <c r="F21" i="5"/>
  <c r="F25" i="5" s="1"/>
  <c r="F19" i="5"/>
  <c r="J19" i="5" s="1"/>
  <c r="H17" i="5"/>
  <c r="J17" i="5" s="1"/>
  <c r="D17" i="5"/>
  <c r="H16" i="5"/>
  <c r="J16" i="5" s="1"/>
  <c r="F25" i="6" l="1"/>
  <c r="J29" i="6"/>
  <c r="D37" i="6"/>
  <c r="J30" i="6"/>
  <c r="F34" i="6"/>
  <c r="D25" i="6"/>
  <c r="D26" i="6" s="1"/>
  <c r="H26" i="6"/>
  <c r="D25" i="5"/>
  <c r="D26" i="5" s="1"/>
  <c r="F29" i="5"/>
  <c r="F30" i="5"/>
  <c r="J30" i="5" s="1"/>
  <c r="H25" i="5"/>
  <c r="H26" i="5" s="1"/>
  <c r="D37" i="5" l="1"/>
  <c r="F24" i="6"/>
  <c r="D27" i="6"/>
  <c r="J25" i="6"/>
  <c r="F34" i="5"/>
  <c r="J29" i="5"/>
  <c r="L33" i="5" s="1"/>
  <c r="J25" i="5"/>
  <c r="F24" i="5"/>
  <c r="J24" i="5" s="1"/>
  <c r="D27" i="5"/>
  <c r="L33" i="6" l="1"/>
  <c r="J24" i="6"/>
  <c r="J26" i="6" s="1"/>
  <c r="F26" i="6"/>
  <c r="F27" i="6" s="1"/>
  <c r="J26" i="5"/>
  <c r="F26" i="5"/>
  <c r="F27" i="5" s="1"/>
  <c r="L27" i="6" l="1"/>
  <c r="J27" i="6"/>
  <c r="J33" i="6"/>
  <c r="J27" i="5"/>
  <c r="L27" i="5"/>
  <c r="J33" i="5"/>
  <c r="D41" i="6" l="1"/>
  <c r="D44" i="6" s="1"/>
  <c r="J47" i="6" s="1"/>
  <c r="J48" i="6" s="1"/>
  <c r="D41" i="5"/>
  <c r="D44" i="5" s="1"/>
  <c r="J47" i="5" s="1"/>
  <c r="J46" i="6" l="1"/>
  <c r="I46" i="6" s="1"/>
  <c r="J48" i="5" l="1"/>
  <c r="J46" i="5" s="1"/>
  <c r="I46" i="5" s="1"/>
</calcChain>
</file>

<file path=xl/sharedStrings.xml><?xml version="1.0" encoding="utf-8"?>
<sst xmlns="http://schemas.openxmlformats.org/spreadsheetml/2006/main" count="197" uniqueCount="94">
  <si>
    <t>Benefits</t>
  </si>
  <si>
    <t>Fund Number:</t>
  </si>
  <si>
    <t>Certifications:</t>
  </si>
  <si>
    <t>Prepared By:</t>
  </si>
  <si>
    <t>Award Amount:</t>
  </si>
  <si>
    <t>TOTAL</t>
  </si>
  <si>
    <t>Jane Doe</t>
  </si>
  <si>
    <t>Start Date</t>
  </si>
  <si>
    <t>End Date</t>
  </si>
  <si>
    <t>Budget Period</t>
  </si>
  <si>
    <t>CALCULATION FIELDS</t>
  </si>
  <si>
    <t>Award Short Name:</t>
  </si>
  <si>
    <t>KFS Account(s)</t>
  </si>
  <si>
    <t>INPUT FIELDS</t>
  </si>
  <si>
    <t>PI Name:</t>
  </si>
  <si>
    <t>SWG2</t>
  </si>
  <si>
    <t>Salaries</t>
  </si>
  <si>
    <t>Supplies</t>
  </si>
  <si>
    <t>General Expenses</t>
  </si>
  <si>
    <t>Equipment</t>
  </si>
  <si>
    <t>BENF</t>
  </si>
  <si>
    <t>SUPL</t>
  </si>
  <si>
    <t>GENX</t>
  </si>
  <si>
    <t>GSR, Postdoc, RA Salaries</t>
  </si>
  <si>
    <t>EQIP</t>
  </si>
  <si>
    <t>Category</t>
  </si>
  <si>
    <t>Consolidation</t>
  </si>
  <si>
    <t>Amount</t>
  </si>
  <si>
    <t>GSR, Postdoc, RA Benefits</t>
  </si>
  <si>
    <r>
      <t xml:space="preserve">APPROVED BUDGET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</si>
  <si>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 xml:space="preserve">     to cover the increased costs of GSRs, postdocs, or research assistants</t>
  </si>
  <si>
    <t>KFS Account</t>
  </si>
  <si>
    <t>GF12345</t>
  </si>
  <si>
    <r>
      <t xml:space="preserve">REBUDGET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</si>
  <si>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 xml:space="preserve">PROJECTED COSTS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</si>
  <si>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 xml:space="preserve">PI/Admin Unit </t>
  </si>
  <si>
    <t>Travel</t>
  </si>
  <si>
    <t>TRVL</t>
  </si>
  <si>
    <t>Subawards</t>
  </si>
  <si>
    <t>SUBA</t>
  </si>
  <si>
    <t>Student Aid</t>
  </si>
  <si>
    <t>STAD</t>
  </si>
  <si>
    <t>Unallocated</t>
  </si>
  <si>
    <t>UNAL</t>
  </si>
  <si>
    <t>Indirect Cost</t>
  </si>
  <si>
    <t>INDC</t>
  </si>
  <si>
    <t>Administering School or Research Unit:</t>
  </si>
  <si>
    <t>CONTRIBUTION FROM PI &amp;/OR UNIT</t>
  </si>
  <si>
    <t>MATCHING REQUEST OF THE CAMPUS</t>
  </si>
  <si>
    <t>...OF THE SALARIES AND BENEFITS ROWS ABOVE, SHOW AMOUNTS ATTRIBUTABLE TO GSR, POSTDOC OR RESEARCH ASST</t>
  </si>
  <si>
    <t>Jane Doe [PI Name]</t>
  </si>
  <si>
    <t>Amount Rebudgeted to GSR/Postdoc/RA</t>
  </si>
  <si>
    <t>CRITERIA</t>
  </si>
  <si>
    <t>Requests should be submitted 3-6 months prior to the award end date or current budget cycle end date when</t>
  </si>
  <si>
    <t>a deficit is projected.  Be sure to submit prior to fiscal close of year that aligns with the award budget end date.</t>
  </si>
  <si>
    <t>CONTRIBUTIONS FROM PI and/or UNIT ADMINISTERING AWARD</t>
  </si>
  <si>
    <t>PROJECTED COST IMPACT OF GSR/POSTDOC/RA RATE CHANGES</t>
  </si>
  <si>
    <t>the end of the budget cycle</t>
  </si>
  <si>
    <t>2) Update the budget on the ledger to reflect any rebudgeted amounts to SWG2 or BENF</t>
  </si>
  <si>
    <t xml:space="preserve">3) Provide a PI Report or other report showing actuals to date and projections through </t>
  </si>
  <si>
    <t xml:space="preserve">1) The agency-approved budget for the current annual budget cycle. If the award </t>
  </si>
  <si>
    <t>is multi-year but does not have pre-defined annual increments, enter the full award</t>
  </si>
  <si>
    <t>budget and submit the request in the final year of the award.</t>
  </si>
  <si>
    <t>Budget Office Only:</t>
  </si>
  <si>
    <t>Yes</t>
  </si>
  <si>
    <t>No</t>
  </si>
  <si>
    <t>Award meets eligibility criteria?</t>
  </si>
  <si>
    <t>If yes, amount to be funded:</t>
  </si>
  <si>
    <t>Fund#:</t>
  </si>
  <si>
    <t>Unit Account:</t>
  </si>
  <si>
    <t>Transfer Date:</t>
  </si>
  <si>
    <t>Notes &amp; Supporting Documentation Required:</t>
  </si>
  <si>
    <t>I certify that the award meets the criteria defined above and that information on this application is correct to the best of my knowledge.</t>
  </si>
  <si>
    <t xml:space="preserve"> PI:</t>
  </si>
  <si>
    <t>Date</t>
  </si>
  <si>
    <t>Department Head of School/Unit:</t>
  </si>
  <si>
    <t>budgetoffice@uci.edu</t>
  </si>
  <si>
    <t>**</t>
  </si>
  <si>
    <t>If not active on January 1, 2023, date proposal was submitted*:</t>
  </si>
  <si>
    <t>FG12345</t>
  </si>
  <si>
    <t>xyz</t>
  </si>
  <si>
    <t>OS54321</t>
  </si>
  <si>
    <t>ELIGIBLE TO BE REQUESTED (lesser of GSR/Postdoc/RA vs total award shortfall)</t>
  </si>
  <si>
    <t>Received Date:</t>
  </si>
  <si>
    <t>PROJ. BALANCE SURPLUS/(DEFICIT)</t>
  </si>
  <si>
    <t xml:space="preserve">Submit completed/signed request to: </t>
  </si>
  <si>
    <t xml:space="preserve">  (include a copy of excel file as well)</t>
  </si>
  <si>
    <r>
      <t xml:space="preserve">GSR, POSTDOC, RESEARCH ASSISTANT FUNDING REQUEST DUE TO PROJECTED 
COST INCREASE IMPACT ON EXTRAMURALLY SPONSORED CONTRACT OR GRANT 
</t>
    </r>
    <r>
      <rPr>
        <b/>
        <sz val="11"/>
        <color theme="0"/>
        <rFont val="Calibri"/>
        <family val="2"/>
        <scheme val="minor"/>
      </rPr>
      <t>The central mitigation fund is expected to be available as needed for up to five years, FY23-FY27, for awards budgeted before December 31, 2022</t>
    </r>
  </si>
  <si>
    <t>* Eligible awards were active as of or budgeted prior to January 1, 2023.</t>
  </si>
  <si>
    <t>added to SWG2 or BENF on rows 29 and 30</t>
  </si>
  <si>
    <t xml:space="preserve">** The rebudget amount that qualifies as PI contribution is equivalent to 50% of the amount </t>
  </si>
  <si>
    <t>[Enter account]</t>
  </si>
  <si>
    <t>[Enter PI Name]</t>
  </si>
  <si>
    <t>[Enter School/Unit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</si>
</sst>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14" fontId="2" fillId="6" borderId="17" xfId="0" applyNumberFormat="1" applyFont="1" applyFill="1" applyBorder="1" applyAlignment="1" applyProtection="1">
      <alignment horizontal="center"/>
      <protection locked="0"/>
    </xf>
    <xf numFmtId="14" fontId="2" fillId="6" borderId="24" xfId="0" applyNumberFormat="1" applyFont="1" applyFill="1" applyBorder="1" applyAlignment="1" applyProtection="1">
      <alignment horizontal="center"/>
      <protection locked="0"/>
    </xf>
    <xf numFmtId="0" fontId="7" fillId="8" borderId="11" xfId="0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0" fontId="7" fillId="8" borderId="12" xfId="0" applyFont="1" applyFill="1" applyBorder="1" applyAlignment="1">
      <alignment vertical="center"/>
    </xf>
    <xf numFmtId="0" fontId="2" fillId="0" borderId="0" xfId="0" applyFont="1"/>
    <xf numFmtId="165" fontId="0" fillId="5" borderId="8" xfId="0" applyNumberFormat="1" applyFill="1" applyBorder="1" applyProtection="1">
      <protection locked="0"/>
    </xf>
    <xf numFmtId="0" fontId="8" fillId="14" borderId="0" xfId="0" applyFont="1" applyFill="1" applyAlignment="1">
      <alignment horizontal="center"/>
    </xf>
    <xf numFmtId="0" fontId="5" fillId="0" borderId="0" xfId="0" applyFont="1"/>
    <xf numFmtId="0" fontId="0" fillId="2" borderId="0" xfId="0" applyFill="1"/>
    <xf numFmtId="165" fontId="0" fillId="0" borderId="0" xfId="0" applyNumberFormat="1"/>
    <xf numFmtId="165" fontId="0" fillId="12" borderId="0" xfId="0" applyNumberFormat="1" applyFill="1" applyProtection="1">
      <protection locked="0"/>
    </xf>
    <xf numFmtId="0" fontId="8" fillId="11" borderId="32" xfId="0" applyFont="1" applyFill="1" applyBorder="1"/>
    <xf numFmtId="0" fontId="2" fillId="13" borderId="27" xfId="0" applyFont="1" applyFill="1" applyBorder="1"/>
    <xf numFmtId="0" fontId="0" fillId="13" borderId="28" xfId="0" applyFill="1" applyBorder="1"/>
    <xf numFmtId="0" fontId="0" fillId="13" borderId="29" xfId="0" applyFill="1" applyBorder="1"/>
    <xf numFmtId="165" fontId="0" fillId="12" borderId="10" xfId="0" applyNumberFormat="1" applyFill="1" applyBorder="1" applyProtection="1">
      <protection locked="0"/>
    </xf>
    <xf numFmtId="165" fontId="0" fillId="12" borderId="12" xfId="0" applyNumberFormat="1" applyFill="1" applyBorder="1" applyProtection="1">
      <protection locked="0"/>
    </xf>
    <xf numFmtId="0" fontId="14" fillId="0" borderId="0" xfId="0" applyFont="1" applyAlignment="1">
      <alignment horizontal="right"/>
    </xf>
    <xf numFmtId="0" fontId="0" fillId="5" borderId="0" xfId="0" applyFill="1"/>
    <xf numFmtId="0" fontId="12" fillId="5" borderId="0" xfId="0" applyFont="1" applyFill="1" applyAlignment="1">
      <alignment horizontal="right"/>
    </xf>
    <xf numFmtId="0" fontId="14" fillId="5" borderId="0" xfId="0" applyFont="1" applyFill="1" applyAlignment="1">
      <alignment horizontal="right"/>
    </xf>
    <xf numFmtId="0" fontId="0" fillId="11" borderId="17" xfId="0" applyFill="1" applyBorder="1"/>
    <xf numFmtId="0" fontId="0" fillId="11" borderId="32" xfId="0" applyFill="1" applyBorder="1"/>
    <xf numFmtId="0" fontId="13" fillId="11" borderId="0" xfId="0" applyFont="1" applyFill="1" applyAlignment="1">
      <alignment horizontal="right"/>
    </xf>
    <xf numFmtId="165" fontId="0" fillId="6" borderId="12" xfId="0" applyNumberFormat="1" applyFill="1" applyBorder="1" applyProtection="1">
      <protection locked="0"/>
    </xf>
    <xf numFmtId="165" fontId="13" fillId="0" borderId="0" xfId="0" applyNumberFormat="1" applyFont="1"/>
    <xf numFmtId="165" fontId="0" fillId="8" borderId="12" xfId="0" applyNumberFormat="1" applyFill="1" applyBorder="1" applyProtection="1">
      <protection locked="0"/>
    </xf>
    <xf numFmtId="0" fontId="9" fillId="11" borderId="32" xfId="0" applyFont="1" applyFill="1" applyBorder="1" applyAlignment="1">
      <alignment horizontal="right"/>
    </xf>
    <xf numFmtId="165" fontId="9" fillId="11" borderId="33" xfId="0" applyNumberFormat="1" applyFont="1" applyFill="1" applyBorder="1"/>
    <xf numFmtId="0" fontId="14" fillId="0" borderId="0" xfId="0" applyFont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5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19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right" vertical="center"/>
    </xf>
    <xf numFmtId="0" fontId="20" fillId="0" borderId="0" xfId="0" applyFont="1"/>
    <xf numFmtId="0" fontId="20" fillId="4" borderId="0" xfId="0" applyFont="1" applyFill="1"/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5" fontId="0" fillId="6" borderId="2" xfId="0" applyNumberFormat="1" applyFill="1" applyBorder="1" applyProtection="1">
      <protection locked="0"/>
    </xf>
    <xf numFmtId="0" fontId="0" fillId="6" borderId="3" xfId="0" applyFill="1" applyBorder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 indent="1"/>
    </xf>
    <xf numFmtId="0" fontId="22" fillId="0" borderId="0" xfId="0" applyFont="1" applyAlignment="1">
      <alignment horizontal="left" indent="3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3" borderId="28" xfId="0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9" xfId="0" applyBorder="1" applyAlignment="1">
      <alignment horizontal="right"/>
    </xf>
    <xf numFmtId="0" fontId="2" fillId="6" borderId="3" xfId="0" applyFont="1" applyFill="1" applyBorder="1" applyAlignment="1">
      <alignment horizontal="center"/>
    </xf>
    <xf numFmtId="0" fontId="0" fillId="0" borderId="22" xfId="0" applyBorder="1" applyAlignment="1">
      <alignment horizontal="right"/>
    </xf>
    <xf numFmtId="0" fontId="2" fillId="12" borderId="3" xfId="0" applyFont="1" applyFill="1" applyBorder="1" applyAlignment="1">
      <alignment horizontal="center"/>
    </xf>
    <xf numFmtId="0" fontId="0" fillId="0" borderId="20" xfId="0" applyBorder="1" applyAlignment="1">
      <alignment horizontal="right"/>
    </xf>
    <xf numFmtId="0" fontId="0" fillId="0" borderId="23" xfId="0" applyBorder="1" applyAlignment="1">
      <alignment horizontal="right"/>
    </xf>
    <xf numFmtId="164" fontId="2" fillId="0" borderId="15" xfId="1" applyNumberFormat="1" applyFont="1" applyFill="1" applyBorder="1" applyAlignment="1" applyProtection="1">
      <alignment horizontal="center"/>
    </xf>
    <xf numFmtId="164" fontId="2" fillId="0" borderId="25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9" xfId="0" applyFont="1" applyFill="1" applyBorder="1"/>
    <xf numFmtId="0" fontId="2" fillId="2" borderId="1" xfId="0" applyFont="1" applyFill="1" applyBorder="1"/>
    <xf numFmtId="0" fontId="0" fillId="0" borderId="5" xfId="0" applyBorder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165" fontId="0" fillId="5" borderId="0" xfId="0" applyNumberForma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right"/>
    </xf>
    <xf numFmtId="165" fontId="2" fillId="4" borderId="3" xfId="0" applyNumberFormat="1" applyFont="1" applyFill="1" applyBorder="1" applyAlignment="1">
      <alignment horizontal="right"/>
    </xf>
    <xf numFmtId="0" fontId="2" fillId="5" borderId="0" xfId="0" applyFont="1" applyFill="1"/>
    <xf numFmtId="0" fontId="2" fillId="13" borderId="28" xfId="0" applyFont="1" applyFill="1" applyBorder="1"/>
    <xf numFmtId="0" fontId="0" fillId="0" borderId="30" xfId="0" applyBorder="1"/>
    <xf numFmtId="165" fontId="0" fillId="5" borderId="31" xfId="0" applyNumberFormat="1" applyFill="1" applyBorder="1"/>
    <xf numFmtId="0" fontId="13" fillId="11" borderId="30" xfId="0" applyFont="1" applyFill="1" applyBorder="1"/>
    <xf numFmtId="0" fontId="13" fillId="11" borderId="0" xfId="0" applyFont="1" applyFill="1"/>
    <xf numFmtId="165" fontId="13" fillId="11" borderId="0" xfId="0" applyNumberFormat="1" applyFont="1" applyFill="1"/>
    <xf numFmtId="0" fontId="8" fillId="11" borderId="0" xfId="0" applyFont="1" applyFill="1"/>
    <xf numFmtId="0" fontId="15" fillId="11" borderId="0" xfId="0" applyFont="1" applyFill="1" applyAlignment="1">
      <alignment horizontal="left"/>
    </xf>
    <xf numFmtId="165" fontId="8" fillId="11" borderId="31" xfId="0" applyNumberFormat="1" applyFont="1" applyFill="1" applyBorder="1"/>
    <xf numFmtId="0" fontId="2" fillId="11" borderId="32" xfId="0" applyFont="1" applyFill="1" applyBorder="1"/>
    <xf numFmtId="0" fontId="8" fillId="9" borderId="7" xfId="0" applyFont="1" applyFill="1" applyBorder="1" applyAlignment="1">
      <alignment wrapText="1"/>
    </xf>
    <xf numFmtId="0" fontId="8" fillId="9" borderId="0" xfId="0" applyFont="1" applyFill="1" applyAlignment="1">
      <alignment wrapText="1"/>
    </xf>
    <xf numFmtId="0" fontId="8" fillId="9" borderId="8" xfId="0" applyFont="1" applyFill="1" applyBorder="1" applyAlignment="1">
      <alignment horizontal="center" wrapText="1"/>
    </xf>
    <xf numFmtId="165" fontId="0" fillId="5" borderId="7" xfId="0" applyNumberFormat="1" applyFill="1" applyBorder="1"/>
    <xf numFmtId="165" fontId="8" fillId="9" borderId="11" xfId="0" applyNumberFormat="1" applyFont="1" applyFill="1" applyBorder="1" applyAlignment="1">
      <alignment horizontal="right"/>
    </xf>
    <xf numFmtId="165" fontId="8" fillId="9" borderId="2" xfId="0" applyNumberFormat="1" applyFont="1" applyFill="1" applyBorder="1" applyAlignment="1">
      <alignment horizontal="right"/>
    </xf>
    <xf numFmtId="165" fontId="8" fillId="9" borderId="12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9" fillId="9" borderId="0" xfId="0" applyFont="1" applyFill="1" applyAlignment="1">
      <alignment vertical="center"/>
    </xf>
    <xf numFmtId="0" fontId="16" fillId="9" borderId="0" xfId="0" applyFont="1" applyFill="1" applyAlignment="1">
      <alignment horizontal="right" vertical="center"/>
    </xf>
    <xf numFmtId="165" fontId="9" fillId="9" borderId="0" xfId="0" applyNumberFormat="1" applyFont="1" applyFill="1" applyAlignment="1">
      <alignment vertical="center"/>
    </xf>
    <xf numFmtId="0" fontId="2" fillId="10" borderId="34" xfId="0" applyFont="1" applyFill="1" applyBorder="1" applyAlignment="1">
      <alignment vertical="center"/>
    </xf>
    <xf numFmtId="0" fontId="2" fillId="10" borderId="35" xfId="0" applyFont="1" applyFill="1" applyBorder="1" applyAlignment="1">
      <alignment vertical="center"/>
    </xf>
    <xf numFmtId="0" fontId="7" fillId="10" borderId="35" xfId="0" applyFont="1" applyFill="1" applyBorder="1" applyAlignment="1">
      <alignment horizontal="right" vertical="center"/>
    </xf>
    <xf numFmtId="165" fontId="17" fillId="10" borderId="36" xfId="0" applyNumberFormat="1" applyFont="1" applyFill="1" applyBorder="1" applyAlignment="1">
      <alignment vertical="center"/>
    </xf>
    <xf numFmtId="0" fontId="6" fillId="2" borderId="5" xfId="0" applyFont="1" applyFill="1" applyBorder="1"/>
    <xf numFmtId="0" fontId="2" fillId="2" borderId="6" xfId="0" applyFont="1" applyFill="1" applyBorder="1"/>
    <xf numFmtId="0" fontId="0" fillId="2" borderId="7" xfId="0" applyFill="1" applyBorder="1"/>
    <xf numFmtId="0" fontId="4" fillId="2" borderId="0" xfId="0" applyFont="1" applyFill="1"/>
    <xf numFmtId="0" fontId="0" fillId="2" borderId="8" xfId="0" applyFill="1" applyBorder="1"/>
    <xf numFmtId="0" fontId="2" fillId="2" borderId="0" xfId="0" applyFont="1" applyFill="1"/>
    <xf numFmtId="0" fontId="2" fillId="2" borderId="7" xfId="0" applyFont="1" applyFill="1" applyBorder="1"/>
    <xf numFmtId="0" fontId="6" fillId="2" borderId="7" xfId="0" applyFont="1" applyFill="1" applyBorder="1"/>
    <xf numFmtId="0" fontId="4" fillId="2" borderId="7" xfId="0" applyFont="1" applyFill="1" applyBorder="1"/>
    <xf numFmtId="0" fontId="0" fillId="2" borderId="7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0" fillId="2" borderId="10" xfId="0" applyFill="1" applyBorder="1"/>
    <xf numFmtId="0" fontId="0" fillId="0" borderId="0" xfId="0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9" fillId="4" borderId="3" xfId="0" applyFont="1" applyFill="1" applyBorder="1" applyAlignment="1" applyProtection="1">
      <alignment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5" fillId="4" borderId="0" xfId="0" applyFont="1" applyFill="1" applyProtection="1"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5" fontId="0" fillId="5" borderId="5" xfId="0" applyNumberFormat="1" applyFill="1" applyBorder="1"/>
    <xf numFmtId="5" fontId="0" fillId="5" borderId="0" xfId="0" applyNumberFormat="1" applyFill="1"/>
    <xf numFmtId="5" fontId="8" fillId="11" borderId="2" xfId="0" applyNumberFormat="1" applyFont="1" applyFill="1" applyBorder="1" applyAlignment="1">
      <alignment horizontal="right"/>
    </xf>
    <xf numFmtId="0" fontId="23" fillId="8" borderId="2" xfId="2" applyFont="1" applyFill="1" applyBorder="1" applyAlignment="1" applyProtection="1">
      <alignment vertical="center"/>
    </xf>
    <xf numFmtId="0" fontId="24" fillId="8" borderId="2" xfId="0" applyFont="1" applyFill="1" applyBorder="1" applyAlignment="1">
      <alignment vertical="center"/>
    </xf>
    <xf numFmtId="0" fontId="3" fillId="2" borderId="0" xfId="0" applyFont="1" applyFill="1" applyProtection="1">
      <protection locked="0"/>
    </xf>
    <xf numFmtId="0" fontId="3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7" xfId="0" applyBorder="1"/>
    <xf numFmtId="165" fontId="0" fillId="6" borderId="0" xfId="0" applyNumberFormat="1" applyFill="1" applyProtection="1">
      <protection locked="0"/>
    </xf>
    <xf numFmtId="165" fontId="0" fillId="6" borderId="7" xfId="0" applyNumberFormat="1" applyFill="1" applyBorder="1" applyProtection="1">
      <protection locked="0"/>
    </xf>
    <xf numFmtId="165" fontId="0" fillId="6" borderId="9" xfId="0" applyNumberFormat="1" applyFill="1" applyBorder="1" applyProtection="1">
      <protection locked="0"/>
    </xf>
    <xf numFmtId="165" fontId="0" fillId="6" borderId="1" xfId="0" applyNumberFormat="1" applyFill="1" applyBorder="1" applyProtection="1">
      <protection locked="0"/>
    </xf>
    <xf numFmtId="0" fontId="8" fillId="9" borderId="4" xfId="0" applyFont="1" applyFill="1" applyBorder="1" applyAlignment="1">
      <alignment horizontal="center" wrapText="1"/>
    </xf>
    <xf numFmtId="0" fontId="8" fillId="9" borderId="5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9" fillId="9" borderId="0" xfId="0" applyFont="1" applyFill="1" applyAlignment="1">
      <alignment horizontal="center" wrapText="1"/>
    </xf>
    <xf numFmtId="0" fontId="2" fillId="6" borderId="13" xfId="0" applyFont="1" applyFill="1" applyBorder="1" applyAlignment="1" applyProtection="1">
      <alignment horizontal="center"/>
      <protection locked="0"/>
    </xf>
    <xf numFmtId="0" fontId="2" fillId="6" borderId="14" xfId="0" applyFont="1" applyFill="1" applyBorder="1" applyAlignment="1" applyProtection="1">
      <alignment horizontal="center"/>
      <protection locked="0"/>
    </xf>
    <xf numFmtId="0" fontId="2" fillId="6" borderId="15" xfId="0" applyFont="1" applyFill="1" applyBorder="1" applyAlignment="1" applyProtection="1">
      <alignment horizontal="center"/>
      <protection locked="0"/>
    </xf>
    <xf numFmtId="0" fontId="2" fillId="6" borderId="16" xfId="0" applyFont="1" applyFill="1" applyBorder="1" applyAlignment="1" applyProtection="1">
      <alignment horizontal="center"/>
      <protection locked="0"/>
    </xf>
    <xf numFmtId="165" fontId="2" fillId="6" borderId="15" xfId="1" applyNumberFormat="1" applyFont="1" applyFill="1" applyBorder="1" applyAlignment="1" applyProtection="1">
      <alignment horizontal="center"/>
      <protection locked="0"/>
    </xf>
    <xf numFmtId="165" fontId="2" fillId="6" borderId="16" xfId="1" applyNumberFormat="1" applyFont="1" applyFill="1" applyBorder="1" applyAlignment="1" applyProtection="1">
      <alignment horizontal="center"/>
      <protection locked="0"/>
    </xf>
    <xf numFmtId="164" fontId="2" fillId="6" borderId="15" xfId="1" applyNumberFormat="1" applyFont="1" applyFill="1" applyBorder="1" applyAlignment="1" applyProtection="1">
      <alignment horizontal="center"/>
      <protection locked="0"/>
    </xf>
    <xf numFmtId="164" fontId="2" fillId="6" borderId="16" xfId="1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2" fillId="2" borderId="6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8" fillId="11" borderId="26" xfId="0" applyFont="1" applyFill="1" applyBorder="1" applyAlignment="1">
      <alignment horizontal="center" wrapText="1"/>
    </xf>
    <xf numFmtId="0" fontId="8" fillId="11" borderId="21" xfId="0" applyFont="1" applyFill="1" applyBorder="1" applyAlignment="1">
      <alignment horizontal="center" wrapText="1"/>
    </xf>
    <xf numFmtId="0" fontId="0" fillId="6" borderId="3" xfId="0" applyFill="1" applyBorder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8EACC"/>
      <color rgb="FFB9D9A3"/>
      <color rgb="FFB0DCA0"/>
      <color rgb="FFA0CC82"/>
      <color rgb="FFB9DAA2"/>
      <color rgb="FFC5E0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793750</xdr:colOff>
      <xdr:row>44</xdr:row>
      <xdr:rowOff>0</xdr:rowOff>
    </xdr:from>
    <xdr:to>
      <xdr:col>3</xdr:col>
      <xdr:colOff>804333</xdr:colOff>
      <xdr:row>46</xdr:row>
      <xdr:rowOff>158751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7F74ADB-B449-42F4-B76F-7A7D98219D54}"/>
            </a:ext>
          </a:extLst>
        </xdr:cNvPr>
        <xdr:cNvCxnSpPr/>
      </xdr:nvCxnSpPr>
      <xdr:spPr>
        <a:xfrm flipH="1" flipV="1">
          <a:off x="3584575" y="9039225"/>
          <a:ext cx="10583" cy="53975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25</xdr:row>
      <xdr:rowOff>100542</xdr:rowOff>
    </xdr:from>
    <xdr:to>
      <xdr:col>11</xdr:col>
      <xdr:colOff>179915</xdr:colOff>
      <xdr:row>25</xdr:row>
      <xdr:rowOff>105833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5C135CE-00F6-4457-B82E-F045EDB89299}"/>
            </a:ext>
          </a:extLst>
        </xdr:cNvPr>
        <xdr:cNvCxnSpPr/>
      </xdr:nvCxnSpPr>
      <xdr:spPr>
        <a:xfrm flipH="1">
          <a:off x="7658100" y="5501217"/>
          <a:ext cx="332315" cy="529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14816</xdr:colOff>
      <xdr:row>31</xdr:row>
      <xdr:rowOff>104777</xdr:rowOff>
    </xdr:from>
    <xdr:to>
      <xdr:col>11</xdr:col>
      <xdr:colOff>194731</xdr:colOff>
      <xdr:row>31</xdr:row>
      <xdr:rowOff>110068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06F77E3-AB2A-4C8F-AC4E-5556C01DCC89}"/>
            </a:ext>
          </a:extLst>
        </xdr:cNvPr>
        <xdr:cNvCxnSpPr/>
      </xdr:nvCxnSpPr>
      <xdr:spPr>
        <a:xfrm flipH="1">
          <a:off x="7672916" y="6553202"/>
          <a:ext cx="332315" cy="529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38101</xdr:colOff>
      <xdr:row>0</xdr:row>
      <xdr:rowOff>57150</xdr:rowOff>
    </xdr:from>
    <xdr:to>
      <xdr:col>12</xdr:col>
      <xdr:colOff>116416</xdr:colOff>
      <xdr:row>64</xdr:row>
      <xdr:rowOff>127000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8EF4A7E-877B-4D39-92D3-30BCCA2A255D}"/>
            </a:ext>
          </a:extLst>
        </xdr:cNvPr>
        <xdr:cNvSpPr/>
      </xdr:nvSpPr>
      <xdr:spPr>
        <a:xfrm>
          <a:off x="38101" y="57150"/>
          <a:ext cx="9269940" cy="13109575"/>
        </a:xfrm>
        <a:prstGeom prst="rect">
          <a:avLst/>
        </a:prstGeom>
        <a:noFill/>
        <a:ln w="63500" cap="sq" cmpd="tri"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74083</xdr:colOff>
      <xdr:row>23</xdr:row>
      <xdr:rowOff>95251</xdr:rowOff>
    </xdr:from>
    <xdr:to>
      <xdr:col>11</xdr:col>
      <xdr:colOff>1471079</xdr:colOff>
      <xdr:row>25</xdr:row>
      <xdr:rowOff>211667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BCFA9EF-623F-488B-8D0D-22AA094A9169}"/>
            </a:ext>
          </a:extLst>
        </xdr:cNvPr>
        <xdr:cNvSpPr/>
      </xdr:nvSpPr>
      <xdr:spPr>
        <a:xfrm flipH="1">
          <a:off x="7884583" y="5114926"/>
          <a:ext cx="1311271" cy="49741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Is award projected</a:t>
          </a:r>
          <a:r>
            <a:rPr lang="en-US" sz="1100" baseline="0"/>
            <a:t> to be in deficit? ($)</a:t>
          </a:r>
          <a:endParaRPr lang="en-US" sz="1100"/>
        </a:p>
      </xdr:txBody>
    </xdr:sp>
    <xdr:clientData/>
  </xdr:twoCellAnchor>
  <xdr:twoCellAnchor>
    <xdr:from>
      <xdr:col>11</xdr:col>
      <xdr:colOff>74083</xdr:colOff>
      <xdr:row>27</xdr:row>
      <xdr:rowOff>52916</xdr:rowOff>
    </xdr:from>
    <xdr:to>
      <xdr:col>12</xdr:col>
      <xdr:colOff>4229</xdr:colOff>
      <xdr:row>31</xdr:row>
      <xdr:rowOff>211666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D80E346-C5AF-4A3A-922F-0F6B194E3EFA}"/>
            </a:ext>
          </a:extLst>
        </xdr:cNvPr>
        <xdr:cNvSpPr/>
      </xdr:nvSpPr>
      <xdr:spPr>
        <a:xfrm flipH="1">
          <a:off x="7884583" y="5872691"/>
          <a:ext cx="1311271" cy="787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Is some of deficit attributable to GSR/postdoc/RA costs?</a:t>
          </a:r>
        </a:p>
      </xdr:txBody>
    </xdr:sp>
    <xdr:clientData/>
  </xdr:twoCellAnchor>
  <xdr:twoCellAnchor>
    <xdr:from>
      <xdr:col>3</xdr:col>
      <xdr:colOff>825500</xdr:colOff>
      <xdr:row>46</xdr:row>
      <xdr:rowOff>148167</xdr:rowOff>
    </xdr:from>
    <xdr:to>
      <xdr:col>5</xdr:col>
      <xdr:colOff>0</xdr:colOff>
      <xdr:row>46</xdr:row>
      <xdr:rowOff>148167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96A5535F-A6C6-4517-A321-AD78110B8E29}"/>
            </a:ext>
          </a:extLst>
        </xdr:cNvPr>
        <xdr:cNvCxnSpPr/>
      </xdr:nvCxnSpPr>
      <xdr:spPr>
        <a:xfrm>
          <a:off x="3616325" y="9568392"/>
          <a:ext cx="46990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137584</xdr:colOff>
      <xdr:row>15</xdr:row>
      <xdr:rowOff>84667</xdr:rowOff>
    </xdr:from>
    <xdr:to>
      <xdr:col>1</xdr:col>
      <xdr:colOff>10583</xdr:colOff>
      <xdr:row>27</xdr:row>
      <xdr:rowOff>84667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9B0CB58-84E1-404A-8ECA-2969626FA490}"/>
            </a:ext>
          </a:extLst>
        </xdr:cNvPr>
        <xdr:cNvGrpSpPr/>
      </xdr:nvGrpSpPr>
      <xdr:grpSpPr>
        <a:xfrm>
          <a:off x="137584" y="3524250"/>
          <a:ext cx="211666" cy="2391834"/>
          <a:chOff x="137584" y="3524250"/>
          <a:chExt cx="211666" cy="2391834"/>
        </a:xfrm>
      </xdr:grpSpPr>
      <xdr:sp macro="" textlink="">
        <xdr:nvSpPr>
          <xdr:cNvPr id="10" name="Left Brace 9">
            <a:extLst>
              <a:ext uri="{FF2B5EF4-FFF2-40B4-BE49-F238E27FC236}">
                <a16:creationId xmlns:a16="http://schemas.microsoft.com/office/drawing/2014/main" id="{46AE0536-04C5-88DC-FA8E-CC0C51B80624}"/>
              </a:ext>
            </a:extLst>
          </xdr:cNvPr>
          <xdr:cNvSpPr/>
        </xdr:nvSpPr>
        <xdr:spPr>
          <a:xfrm>
            <a:off x="148167" y="3524250"/>
            <a:ext cx="201083" cy="359833"/>
          </a:xfrm>
          <a:prstGeom prst="leftBrace">
            <a:avLst/>
          </a:prstGeom>
          <a:ln w="1905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C4184652-6F11-7067-C9D3-C08C02E6D3FF}"/>
              </a:ext>
            </a:extLst>
          </xdr:cNvPr>
          <xdr:cNvGrpSpPr/>
        </xdr:nvGrpSpPr>
        <xdr:grpSpPr>
          <a:xfrm>
            <a:off x="137584" y="3704167"/>
            <a:ext cx="190500" cy="2211917"/>
            <a:chOff x="12234333" y="3460750"/>
            <a:chExt cx="381000" cy="1566333"/>
          </a:xfrm>
        </xdr:grpSpPr>
        <xdr:cxnSp macro="">
          <xdr:nvCxnSpPr>
            <xdr:cNvPr id="12" name="Straight Arrow Connector 11">
              <a:extLst>
                <a:ext uri="{FF2B5EF4-FFF2-40B4-BE49-F238E27FC236}">
                  <a16:creationId xmlns:a16="http://schemas.microsoft.com/office/drawing/2014/main" id="{2F2FC462-F10E-C9AA-0A4F-7DC04123A5AF}"/>
                </a:ext>
              </a:extLst>
            </xdr:cNvPr>
            <xdr:cNvCxnSpPr/>
          </xdr:nvCxnSpPr>
          <xdr:spPr>
            <a:xfrm>
              <a:off x="12234333" y="5016500"/>
              <a:ext cx="381000" cy="0"/>
            </a:xfrm>
            <a:prstGeom prst="straightConnector1">
              <a:avLst/>
            </a:prstGeom>
            <a:ln w="19050">
              <a:solidFill>
                <a:schemeClr val="accent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>
              <a:extLst>
                <a:ext uri="{FF2B5EF4-FFF2-40B4-BE49-F238E27FC236}">
                  <a16:creationId xmlns:a16="http://schemas.microsoft.com/office/drawing/2014/main" id="{A5A4E36C-476C-1E80-9833-7A822AFD8AB2}"/>
                </a:ext>
              </a:extLst>
            </xdr:cNvPr>
            <xdr:cNvCxnSpPr/>
          </xdr:nvCxnSpPr>
          <xdr:spPr>
            <a:xfrm>
              <a:off x="12234333" y="3460750"/>
              <a:ext cx="0" cy="1566333"/>
            </a:xfrm>
            <a:prstGeom prst="line">
              <a:avLst/>
            </a:prstGeom>
            <a:ln w="19050">
              <a:solidFill>
                <a:schemeClr val="accent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793750</xdr:colOff>
      <xdr:row>44</xdr:row>
      <xdr:rowOff>0</xdr:rowOff>
    </xdr:from>
    <xdr:to>
      <xdr:col>3</xdr:col>
      <xdr:colOff>804333</xdr:colOff>
      <xdr:row>46</xdr:row>
      <xdr:rowOff>158751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8825B65-75A1-4628-9675-A9A58D6A3830}"/>
            </a:ext>
          </a:extLst>
        </xdr:cNvPr>
        <xdr:cNvCxnSpPr/>
      </xdr:nvCxnSpPr>
      <xdr:spPr>
        <a:xfrm flipH="1" flipV="1">
          <a:off x="3587750" y="9059333"/>
          <a:ext cx="10583" cy="53975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25</xdr:row>
      <xdr:rowOff>100542</xdr:rowOff>
    </xdr:from>
    <xdr:to>
      <xdr:col>11</xdr:col>
      <xdr:colOff>179915</xdr:colOff>
      <xdr:row>25</xdr:row>
      <xdr:rowOff>105833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785D7BF5-90FD-4863-828A-3F7CA1427BB1}"/>
            </a:ext>
          </a:extLst>
        </xdr:cNvPr>
        <xdr:cNvCxnSpPr/>
      </xdr:nvCxnSpPr>
      <xdr:spPr>
        <a:xfrm flipH="1">
          <a:off x="7353300" y="5501217"/>
          <a:ext cx="332315" cy="529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14816</xdr:colOff>
      <xdr:row>31</xdr:row>
      <xdr:rowOff>104777</xdr:rowOff>
    </xdr:from>
    <xdr:to>
      <xdr:col>11</xdr:col>
      <xdr:colOff>194731</xdr:colOff>
      <xdr:row>31</xdr:row>
      <xdr:rowOff>110068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8FA8C570-5F35-47D5-9BDE-69F21982FB30}"/>
            </a:ext>
          </a:extLst>
        </xdr:cNvPr>
        <xdr:cNvCxnSpPr/>
      </xdr:nvCxnSpPr>
      <xdr:spPr>
        <a:xfrm flipH="1">
          <a:off x="7368116" y="6553202"/>
          <a:ext cx="332315" cy="529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38101</xdr:colOff>
      <xdr:row>0</xdr:row>
      <xdr:rowOff>57150</xdr:rowOff>
    </xdr:from>
    <xdr:to>
      <xdr:col>12</xdr:col>
      <xdr:colOff>116416</xdr:colOff>
      <xdr:row>64</xdr:row>
      <xdr:rowOff>127000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84625ED-C1D6-4F36-92E8-FF9D922F87E2}"/>
            </a:ext>
          </a:extLst>
        </xdr:cNvPr>
        <xdr:cNvSpPr/>
      </xdr:nvSpPr>
      <xdr:spPr>
        <a:xfrm>
          <a:off x="38101" y="57150"/>
          <a:ext cx="9275232" cy="13140267"/>
        </a:xfrm>
        <a:prstGeom prst="rect">
          <a:avLst/>
        </a:prstGeom>
        <a:noFill/>
        <a:ln w="63500" cap="sq" cmpd="tri"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74083</xdr:colOff>
      <xdr:row>23</xdr:row>
      <xdr:rowOff>95251</xdr:rowOff>
    </xdr:from>
    <xdr:to>
      <xdr:col>11</xdr:col>
      <xdr:colOff>1471079</xdr:colOff>
      <xdr:row>25</xdr:row>
      <xdr:rowOff>211667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5635CD1-EAF8-41C2-A80C-CC84B8AA9E25}"/>
            </a:ext>
          </a:extLst>
        </xdr:cNvPr>
        <xdr:cNvSpPr/>
      </xdr:nvSpPr>
      <xdr:spPr>
        <a:xfrm flipH="1">
          <a:off x="7579783" y="5114926"/>
          <a:ext cx="1311271" cy="49741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Is award projected</a:t>
          </a:r>
          <a:r>
            <a:rPr lang="en-US" sz="1100" baseline="0"/>
            <a:t> to be in deficit? ($)</a:t>
          </a:r>
          <a:endParaRPr lang="en-US" sz="1100"/>
        </a:p>
      </xdr:txBody>
    </xdr:sp>
    <xdr:clientData/>
  </xdr:twoCellAnchor>
  <xdr:twoCellAnchor>
    <xdr:from>
      <xdr:col>11</xdr:col>
      <xdr:colOff>74083</xdr:colOff>
      <xdr:row>27</xdr:row>
      <xdr:rowOff>52916</xdr:rowOff>
    </xdr:from>
    <xdr:to>
      <xdr:col>12</xdr:col>
      <xdr:colOff>4229</xdr:colOff>
      <xdr:row>31</xdr:row>
      <xdr:rowOff>211666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57A0315-43C4-4D30-A4DA-D2761D04F321}"/>
            </a:ext>
          </a:extLst>
        </xdr:cNvPr>
        <xdr:cNvSpPr/>
      </xdr:nvSpPr>
      <xdr:spPr>
        <a:xfrm flipH="1">
          <a:off x="7579783" y="5872691"/>
          <a:ext cx="1311271" cy="787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Is some of deficit attributable to GSR/postdoc/RA costs?</a:t>
          </a:r>
        </a:p>
      </xdr:txBody>
    </xdr:sp>
    <xdr:clientData/>
  </xdr:twoCellAnchor>
  <xdr:twoCellAnchor>
    <xdr:from>
      <xdr:col>3</xdr:col>
      <xdr:colOff>825500</xdr:colOff>
      <xdr:row>46</xdr:row>
      <xdr:rowOff>148167</xdr:rowOff>
    </xdr:from>
    <xdr:to>
      <xdr:col>5</xdr:col>
      <xdr:colOff>0</xdr:colOff>
      <xdr:row>46</xdr:row>
      <xdr:rowOff>148167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0B01382-D1AF-4E7F-842E-A67BB9D005B1}"/>
            </a:ext>
          </a:extLst>
        </xdr:cNvPr>
        <xdr:cNvCxnSpPr/>
      </xdr:nvCxnSpPr>
      <xdr:spPr>
        <a:xfrm>
          <a:off x="3619500" y="9588500"/>
          <a:ext cx="47625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137584</xdr:colOff>
      <xdr:row>15</xdr:row>
      <xdr:rowOff>84667</xdr:rowOff>
    </xdr:from>
    <xdr:to>
      <xdr:col>1</xdr:col>
      <xdr:colOff>10583</xdr:colOff>
      <xdr:row>27</xdr:row>
      <xdr:rowOff>84667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F99FCD01-03DA-9428-D4F3-1A0290F19BFD}"/>
            </a:ext>
          </a:extLst>
        </xdr:cNvPr>
        <xdr:cNvGrpSpPr/>
      </xdr:nvGrpSpPr>
      <xdr:grpSpPr>
        <a:xfrm>
          <a:off x="137584" y="3524250"/>
          <a:ext cx="211666" cy="2391834"/>
          <a:chOff x="137584" y="3524250"/>
          <a:chExt cx="211666" cy="2391834"/>
        </a:xfrm>
      </xdr:grpSpPr>
      <xdr:sp macro="" textlink="">
        <xdr:nvSpPr>
          <xdr:cNvPr id="9" name="Left Brace 8">
            <a:extLst>
              <a:ext uri="{FF2B5EF4-FFF2-40B4-BE49-F238E27FC236}">
                <a16:creationId xmlns:a16="http://schemas.microsoft.com/office/drawing/2014/main" id="{0D58A932-3398-52B8-E1AD-E8F9BDA28B86}"/>
              </a:ext>
            </a:extLst>
          </xdr:cNvPr>
          <xdr:cNvSpPr/>
        </xdr:nvSpPr>
        <xdr:spPr>
          <a:xfrm>
            <a:off x="148167" y="3524250"/>
            <a:ext cx="201083" cy="359833"/>
          </a:xfrm>
          <a:prstGeom prst="leftBrace">
            <a:avLst/>
          </a:prstGeom>
          <a:ln w="1905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2BE42D1B-8D9D-D685-AC24-6A925F801C2C}"/>
              </a:ext>
            </a:extLst>
          </xdr:cNvPr>
          <xdr:cNvGrpSpPr/>
        </xdr:nvGrpSpPr>
        <xdr:grpSpPr>
          <a:xfrm>
            <a:off x="137584" y="3704167"/>
            <a:ext cx="190500" cy="2211917"/>
            <a:chOff x="12234333" y="3460750"/>
            <a:chExt cx="381000" cy="1566333"/>
          </a:xfrm>
        </xdr:grpSpPr>
        <xdr:cxnSp macro="">
          <xdr:nvCxnSpPr>
            <xdr:cNvPr id="11" name="Straight Arrow Connector 10">
              <a:extLst>
                <a:ext uri="{FF2B5EF4-FFF2-40B4-BE49-F238E27FC236}">
                  <a16:creationId xmlns:a16="http://schemas.microsoft.com/office/drawing/2014/main" id="{0D033B04-8C1C-DF4F-E36E-0DB38CBE6CED}"/>
                </a:ext>
              </a:extLst>
            </xdr:cNvPr>
            <xdr:cNvCxnSpPr/>
          </xdr:nvCxnSpPr>
          <xdr:spPr>
            <a:xfrm>
              <a:off x="12234333" y="5016500"/>
              <a:ext cx="381000" cy="0"/>
            </a:xfrm>
            <a:prstGeom prst="straightConnector1">
              <a:avLst/>
            </a:prstGeom>
            <a:ln w="19050">
              <a:solidFill>
                <a:schemeClr val="accent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>
              <a:extLst>
                <a:ext uri="{FF2B5EF4-FFF2-40B4-BE49-F238E27FC236}">
                  <a16:creationId xmlns:a16="http://schemas.microsoft.com/office/drawing/2014/main" id="{7931ADFA-179E-82C8-21EF-B1CC9D046D77}"/>
                </a:ext>
              </a:extLst>
            </xdr:cNvPr>
            <xdr:cNvCxnSpPr/>
          </xdr:nvCxnSpPr>
          <xdr:spPr>
            <a:xfrm>
              <a:off x="12234333" y="3460750"/>
              <a:ext cx="0" cy="1566333"/>
            </a:xfrm>
            <a:prstGeom prst="line">
              <a:avLst/>
            </a:prstGeom>
            <a:ln w="19050">
              <a:solidFill>
                <a:schemeClr val="accent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dgetoffice@uci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udgetoffice@uci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3FA8-1CA6-48B2-BF81-E3C72AAF1C50}">
  <sheetPr>
    <tabColor theme="7" tint="0.59999389629810485"/>
    <pageSetUpPr fitToPage="1"/>
  </sheetPr>
  <dimension ref="A2:M64"/>
  <sheetViews>
    <sheetView tabSelected="1" zoomScale="90" zoomScaleNormal="90" zoomScaleSheetLayoutView="100" workbookViewId="0">
      <selection activeCell="Q64" sqref="Q64"/>
    </sheetView>
  </sheetViews>
  <sheetFormatPr defaultRowHeight="15" x14ac:dyDescent="0.25"/>
  <cols>
    <col min="1" max="1" width="5" customWidth="1"/>
    <col min="2" max="2" width="23.85546875" customWidth="1"/>
    <col min="3" max="3" width="14.28515625" customWidth="1"/>
    <col min="4" max="4" width="17.28515625" customWidth="1"/>
    <col min="5" max="5" width="2.140625" customWidth="1"/>
    <col min="6" max="6" width="15.7109375" customWidth="1"/>
    <col min="7" max="7" width="2.28515625" customWidth="1"/>
    <col min="8" max="8" width="15.7109375" customWidth="1"/>
    <col min="9" max="9" width="2.28515625" customWidth="1"/>
    <col min="10" max="10" width="17.5703125" customWidth="1"/>
    <col min="11" max="11" width="2.28515625" customWidth="1"/>
    <col min="12" max="12" width="20.7109375" customWidth="1"/>
    <col min="13" max="13" width="2.28515625" customWidth="1"/>
    <col min="14" max="14" width="13" style="1" customWidth="1"/>
    <col min="15" max="15" width="2.7109375" style="1" customWidth="1"/>
    <col min="16" max="16" width="9.5703125" style="1" bestFit="1" customWidth="1"/>
    <col min="17" max="17" width="9.28515625" style="1" bestFit="1" customWidth="1"/>
    <col min="18" max="18" width="10.5703125" style="1" bestFit="1" customWidth="1"/>
    <col min="19" max="19" width="2.7109375" style="1" customWidth="1"/>
    <col min="20" max="20" width="3.7109375" style="1" customWidth="1"/>
    <col min="21" max="22" width="9.140625" style="1"/>
    <col min="23" max="23" width="35.7109375" style="1" customWidth="1"/>
    <col min="24" max="16384" width="9.140625" style="1"/>
  </cols>
  <sheetData>
    <row r="2" spans="2:12" ht="59.25" customHeight="1" x14ac:dyDescent="0.3">
      <c r="B2" s="149" t="s">
        <v>87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2:12" ht="15.75" thickBot="1" x14ac:dyDescent="0.3"/>
    <row r="4" spans="2:12" x14ac:dyDescent="0.25">
      <c r="B4" s="59" t="s">
        <v>14</v>
      </c>
      <c r="C4" s="150"/>
      <c r="D4" s="151"/>
      <c r="L4" s="60" t="s">
        <v>13</v>
      </c>
    </row>
    <row r="5" spans="2:12" x14ac:dyDescent="0.25">
      <c r="B5" s="61" t="s">
        <v>1</v>
      </c>
      <c r="C5" s="152"/>
      <c r="D5" s="153"/>
      <c r="L5" s="62" t="s">
        <v>13</v>
      </c>
    </row>
    <row r="6" spans="2:12" x14ac:dyDescent="0.25">
      <c r="B6" s="61" t="s">
        <v>11</v>
      </c>
      <c r="C6" s="152"/>
      <c r="D6" s="153"/>
      <c r="L6" s="40" t="s">
        <v>10</v>
      </c>
    </row>
    <row r="7" spans="2:12" x14ac:dyDescent="0.25">
      <c r="B7" s="63" t="s">
        <v>4</v>
      </c>
      <c r="C7" s="154"/>
      <c r="D7" s="155"/>
      <c r="L7" s="41" t="s">
        <v>10</v>
      </c>
    </row>
    <row r="8" spans="2:12" x14ac:dyDescent="0.25">
      <c r="B8" s="64" t="s">
        <v>12</v>
      </c>
      <c r="C8" s="156"/>
      <c r="D8" s="157"/>
    </row>
    <row r="9" spans="2:12" x14ac:dyDescent="0.25">
      <c r="B9" s="158" t="s">
        <v>9</v>
      </c>
      <c r="C9" s="65" t="s">
        <v>7</v>
      </c>
      <c r="D9" s="66" t="s">
        <v>8</v>
      </c>
    </row>
    <row r="10" spans="2:12" ht="15.75" thickBot="1" x14ac:dyDescent="0.3">
      <c r="B10" s="159"/>
      <c r="C10" s="6"/>
      <c r="D10" s="7"/>
      <c r="F10" s="11"/>
      <c r="K10" s="39" t="s">
        <v>78</v>
      </c>
      <c r="L10" s="168"/>
    </row>
    <row r="11" spans="2:12" x14ac:dyDescent="0.25">
      <c r="B11" s="67"/>
      <c r="C11" s="68" t="s">
        <v>53</v>
      </c>
      <c r="E11" s="39"/>
    </row>
    <row r="12" spans="2:12" x14ac:dyDescent="0.25">
      <c r="C12" s="69" t="s">
        <v>54</v>
      </c>
    </row>
    <row r="13" spans="2:12" x14ac:dyDescent="0.25">
      <c r="E13" s="11"/>
      <c r="F13" s="16"/>
    </row>
    <row r="14" spans="2:12" ht="15" customHeight="1" x14ac:dyDescent="0.25">
      <c r="B14" s="70"/>
      <c r="C14" s="71"/>
      <c r="D14" s="160" t="s">
        <v>29</v>
      </c>
      <c r="E14" s="11"/>
      <c r="F14" s="162" t="s">
        <v>33</v>
      </c>
      <c r="H14" s="164" t="s">
        <v>34</v>
      </c>
      <c r="J14" s="166" t="s">
        <v>84</v>
      </c>
      <c r="L14" s="13" t="s">
        <v>52</v>
      </c>
    </row>
    <row r="15" spans="2:12" x14ac:dyDescent="0.25">
      <c r="B15" s="72" t="s">
        <v>25</v>
      </c>
      <c r="C15" s="73" t="s">
        <v>26</v>
      </c>
      <c r="D15" s="161"/>
      <c r="E15" s="11"/>
      <c r="F15" s="163"/>
      <c r="H15" s="165"/>
      <c r="J15" s="167"/>
      <c r="L15" s="13"/>
    </row>
    <row r="16" spans="2:12" ht="17.25" x14ac:dyDescent="0.25">
      <c r="B16" s="74" t="s">
        <v>16</v>
      </c>
      <c r="C16" s="75" t="s">
        <v>15</v>
      </c>
      <c r="D16" s="50"/>
      <c r="E16" s="11"/>
      <c r="F16" s="31"/>
      <c r="G16" s="76"/>
      <c r="H16" s="50"/>
      <c r="J16" s="133">
        <f>IF(F16="",D16-H16,F16-H16)</f>
        <v>0</v>
      </c>
      <c r="L16" s="15"/>
    </row>
    <row r="17" spans="2:12" ht="17.25" x14ac:dyDescent="0.25">
      <c r="B17" t="s">
        <v>0</v>
      </c>
      <c r="C17" s="75" t="s">
        <v>20</v>
      </c>
      <c r="D17" s="50"/>
      <c r="E17" s="11"/>
      <c r="F17" s="31"/>
      <c r="G17" s="76"/>
      <c r="H17" s="50"/>
      <c r="J17" s="134">
        <f t="shared" ref="J17:J25" si="0">IF(F17="",D17-H17,F17-H17)</f>
        <v>0</v>
      </c>
      <c r="L17" s="15"/>
    </row>
    <row r="18" spans="2:12" x14ac:dyDescent="0.25">
      <c r="B18" t="s">
        <v>17</v>
      </c>
      <c r="C18" s="75" t="s">
        <v>21</v>
      </c>
      <c r="D18" s="50"/>
      <c r="E18" s="11"/>
      <c r="F18" s="31"/>
      <c r="H18" s="50"/>
      <c r="J18" s="134">
        <f t="shared" si="0"/>
        <v>0</v>
      </c>
      <c r="L18" s="15"/>
    </row>
    <row r="19" spans="2:12" x14ac:dyDescent="0.25">
      <c r="B19" t="s">
        <v>19</v>
      </c>
      <c r="C19" s="75" t="s">
        <v>24</v>
      </c>
      <c r="D19" s="50"/>
      <c r="E19" s="11"/>
      <c r="F19" s="31"/>
      <c r="H19" s="50"/>
      <c r="J19" s="134">
        <f t="shared" si="0"/>
        <v>0</v>
      </c>
      <c r="L19" s="15"/>
    </row>
    <row r="20" spans="2:12" x14ac:dyDescent="0.25">
      <c r="B20" t="s">
        <v>36</v>
      </c>
      <c r="C20" s="75" t="s">
        <v>37</v>
      </c>
      <c r="D20" s="50"/>
      <c r="E20" s="11"/>
      <c r="F20" s="31"/>
      <c r="H20" s="50"/>
      <c r="J20" s="134">
        <f t="shared" si="0"/>
        <v>0</v>
      </c>
      <c r="L20" s="15"/>
    </row>
    <row r="21" spans="2:12" x14ac:dyDescent="0.25">
      <c r="B21" t="s">
        <v>18</v>
      </c>
      <c r="C21" s="75" t="s">
        <v>22</v>
      </c>
      <c r="D21" s="50"/>
      <c r="E21" s="11"/>
      <c r="F21" s="31"/>
      <c r="H21" s="50"/>
      <c r="J21" s="134">
        <f t="shared" si="0"/>
        <v>0</v>
      </c>
      <c r="L21" s="15"/>
    </row>
    <row r="22" spans="2:12" x14ac:dyDescent="0.25">
      <c r="B22" t="s">
        <v>38</v>
      </c>
      <c r="C22" s="75" t="s">
        <v>39</v>
      </c>
      <c r="D22" s="50"/>
      <c r="E22" s="11"/>
      <c r="F22" s="31"/>
      <c r="H22" s="50"/>
      <c r="J22" s="134">
        <f t="shared" si="0"/>
        <v>0</v>
      </c>
      <c r="L22" s="15"/>
    </row>
    <row r="23" spans="2:12" x14ac:dyDescent="0.25">
      <c r="B23" t="s">
        <v>40</v>
      </c>
      <c r="C23" s="75" t="s">
        <v>41</v>
      </c>
      <c r="D23" s="50"/>
      <c r="E23" s="11"/>
      <c r="F23" s="31"/>
      <c r="H23" s="50"/>
      <c r="J23" s="134">
        <f t="shared" si="0"/>
        <v>0</v>
      </c>
      <c r="L23" s="15"/>
    </row>
    <row r="24" spans="2:12" x14ac:dyDescent="0.25">
      <c r="B24" t="s">
        <v>42</v>
      </c>
      <c r="C24" s="75" t="s">
        <v>43</v>
      </c>
      <c r="D24" s="50"/>
      <c r="E24" s="11"/>
      <c r="F24" s="31">
        <f>D26-SUM(F16:F23,F25)</f>
        <v>0</v>
      </c>
      <c r="H24" s="50"/>
      <c r="J24" s="134">
        <f t="shared" si="0"/>
        <v>0</v>
      </c>
      <c r="L24" s="15"/>
    </row>
    <row r="25" spans="2:12" x14ac:dyDescent="0.25">
      <c r="B25" s="78" t="s">
        <v>44</v>
      </c>
      <c r="C25" s="79" t="s">
        <v>45</v>
      </c>
      <c r="D25" s="50">
        <f>SUM(D16+D17+D18+D20+D21)*0.57</f>
        <v>0</v>
      </c>
      <c r="E25" s="11"/>
      <c r="F25" s="31">
        <f>SUM(F16+F17+F18+F20+F21)*0.57</f>
        <v>0</v>
      </c>
      <c r="H25" s="50">
        <f>SUM(H16+H17+H18+H20+H21)*0.57</f>
        <v>0</v>
      </c>
      <c r="J25" s="134">
        <f t="shared" si="0"/>
        <v>0</v>
      </c>
      <c r="L25" s="15"/>
    </row>
    <row r="26" spans="2:12" ht="17.25" x14ac:dyDescent="0.25">
      <c r="B26" s="80" t="s">
        <v>5</v>
      </c>
      <c r="C26" s="81"/>
      <c r="D26" s="82">
        <f>SUM(D16:D25)</f>
        <v>0</v>
      </c>
      <c r="E26" s="11"/>
      <c r="F26" s="83">
        <f>SUM(F16:F25)</f>
        <v>0</v>
      </c>
      <c r="G26" s="76"/>
      <c r="H26" s="82">
        <f>SUM(H16:H25)</f>
        <v>0</v>
      </c>
      <c r="J26" s="135">
        <f>SUM(J16:J25)</f>
        <v>0</v>
      </c>
      <c r="K26" s="76"/>
      <c r="L26" s="15"/>
    </row>
    <row r="27" spans="2:12" ht="15.75" thickBot="1" x14ac:dyDescent="0.3">
      <c r="B27" s="25"/>
      <c r="C27" s="56"/>
      <c r="D27" s="26" t="str">
        <f>IF(D26&gt;C7+1,"CHECK AWARD AMOUNT","")</f>
        <v/>
      </c>
      <c r="E27" s="84"/>
      <c r="F27" s="26" t="str">
        <f>IF(F26&gt;D26+1,"CHECK REBUDGET AMOUNT","")</f>
        <v/>
      </c>
      <c r="G27" s="25"/>
      <c r="H27" s="25"/>
      <c r="I27" s="25"/>
      <c r="J27" s="27" t="str">
        <f>IF(J26&gt;0,"AWARD IS PROJECTED TO HAVE A POSITIVE BALANCE; NOT ELIGIBLE","")</f>
        <v/>
      </c>
      <c r="L27" s="55" t="str">
        <f>IF(J26&lt;0,"YES","NO")</f>
        <v>NO</v>
      </c>
    </row>
    <row r="28" spans="2:12" x14ac:dyDescent="0.25">
      <c r="B28" s="19" t="s">
        <v>49</v>
      </c>
      <c r="C28" s="57"/>
      <c r="D28" s="20"/>
      <c r="E28" s="85"/>
      <c r="F28" s="20"/>
      <c r="G28" s="20"/>
      <c r="H28" s="20"/>
      <c r="I28" s="20"/>
      <c r="J28" s="21"/>
      <c r="L28" s="15"/>
    </row>
    <row r="29" spans="2:12" ht="17.25" x14ac:dyDescent="0.25">
      <c r="B29" s="86" t="s">
        <v>23</v>
      </c>
      <c r="C29" s="75" t="s">
        <v>15</v>
      </c>
      <c r="D29" s="17"/>
      <c r="E29" s="11"/>
      <c r="F29" s="17">
        <f>D29+F16-D16</f>
        <v>0</v>
      </c>
      <c r="G29" s="76">
        <v>2</v>
      </c>
      <c r="H29" s="17"/>
      <c r="J29" s="87">
        <f t="shared" ref="J29:J31" si="1">IF(F29="",D29-H29,F29-H29)</f>
        <v>0</v>
      </c>
      <c r="L29" s="15"/>
    </row>
    <row r="30" spans="2:12" ht="17.25" x14ac:dyDescent="0.25">
      <c r="B30" s="86" t="s">
        <v>28</v>
      </c>
      <c r="C30" s="75" t="s">
        <v>20</v>
      </c>
      <c r="D30" s="17"/>
      <c r="E30" s="11"/>
      <c r="F30" s="17">
        <f>D30+F17-D17</f>
        <v>0</v>
      </c>
      <c r="G30" s="76">
        <v>2</v>
      </c>
      <c r="H30" s="17"/>
      <c r="J30" s="87">
        <f t="shared" si="1"/>
        <v>0</v>
      </c>
      <c r="L30" s="15"/>
    </row>
    <row r="31" spans="2:12" ht="17.25" x14ac:dyDescent="0.25">
      <c r="B31" s="141" t="s">
        <v>44</v>
      </c>
      <c r="C31" s="79" t="s">
        <v>45</v>
      </c>
      <c r="D31" s="17">
        <f>(D29+D30)*0.57</f>
        <v>0</v>
      </c>
      <c r="E31" s="11"/>
      <c r="F31" s="17">
        <f>(F29+F30)*0.57</f>
        <v>0</v>
      </c>
      <c r="G31" s="76"/>
      <c r="H31" s="17">
        <f>(H29+H30)*0.57</f>
        <v>0</v>
      </c>
      <c r="J31" s="87">
        <f t="shared" si="1"/>
        <v>0</v>
      </c>
      <c r="L31" s="15"/>
    </row>
    <row r="32" spans="2:12" ht="17.25" x14ac:dyDescent="0.25">
      <c r="B32" s="88"/>
      <c r="C32" s="89"/>
      <c r="D32" s="90"/>
      <c r="E32" s="91"/>
      <c r="F32" s="90"/>
      <c r="G32" s="92"/>
      <c r="H32" s="90"/>
      <c r="I32" s="30" t="s">
        <v>56</v>
      </c>
      <c r="J32" s="93">
        <f>SUM(J29:J31)</f>
        <v>0</v>
      </c>
      <c r="L32" s="15"/>
    </row>
    <row r="33" spans="1:13" ht="19.5" thickBot="1" x14ac:dyDescent="0.35">
      <c r="B33" s="28"/>
      <c r="C33" s="29"/>
      <c r="D33" s="29"/>
      <c r="E33" s="94"/>
      <c r="F33" s="18"/>
      <c r="G33" s="18"/>
      <c r="H33" s="18"/>
      <c r="I33" s="34" t="s">
        <v>82</v>
      </c>
      <c r="J33" s="35">
        <f>IF(J32&gt;J26,-J32,-J26)</f>
        <v>0</v>
      </c>
      <c r="L33" s="55" t="str">
        <f>IF(J32&lt;0,"YES","NO")</f>
        <v>NO</v>
      </c>
    </row>
    <row r="34" spans="1:13" x14ac:dyDescent="0.25">
      <c r="F34" s="36" t="str">
        <f>IF((F30-D30+F29-D29)&gt;(F17-D17+F16-D16),"ERROR, REBUDGET AMOUNTS IN ROWS 29 &amp; 30 SHOULD BE LESS OR EQUAL TO 16 &amp; 17","")</f>
        <v/>
      </c>
      <c r="L34" s="15"/>
    </row>
    <row r="35" spans="1:13" x14ac:dyDescent="0.25">
      <c r="B35" s="146" t="s">
        <v>55</v>
      </c>
      <c r="C35" s="147"/>
      <c r="D35" s="148"/>
      <c r="F35" s="52" t="s">
        <v>71</v>
      </c>
      <c r="L35" s="15"/>
    </row>
    <row r="36" spans="1:13" x14ac:dyDescent="0.25">
      <c r="B36" s="95" t="s">
        <v>35</v>
      </c>
      <c r="C36" s="96" t="s">
        <v>31</v>
      </c>
      <c r="D36" s="97" t="s">
        <v>27</v>
      </c>
      <c r="F36" s="53" t="s">
        <v>60</v>
      </c>
    </row>
    <row r="37" spans="1:13" ht="17.25" x14ac:dyDescent="0.25">
      <c r="B37" s="98" t="s">
        <v>51</v>
      </c>
      <c r="C37" s="77"/>
      <c r="D37" s="12">
        <f>(F29-D29+F30-D30)*0.5</f>
        <v>0</v>
      </c>
      <c r="E37" s="76" t="s">
        <v>77</v>
      </c>
      <c r="F37" s="54" t="s">
        <v>61</v>
      </c>
    </row>
    <row r="38" spans="1:13" x14ac:dyDescent="0.25">
      <c r="B38" s="143" t="s">
        <v>92</v>
      </c>
      <c r="C38" s="142" t="s">
        <v>91</v>
      </c>
      <c r="D38" s="22"/>
      <c r="F38" s="54" t="s">
        <v>62</v>
      </c>
    </row>
    <row r="39" spans="1:13" x14ac:dyDescent="0.25">
      <c r="B39" s="143"/>
      <c r="C39" s="142"/>
      <c r="D39" s="22"/>
      <c r="F39" s="53" t="s">
        <v>58</v>
      </c>
    </row>
    <row r="40" spans="1:13" x14ac:dyDescent="0.25">
      <c r="B40" s="143"/>
      <c r="C40" s="142"/>
      <c r="D40" s="23"/>
      <c r="F40" s="53" t="s">
        <v>30</v>
      </c>
    </row>
    <row r="41" spans="1:13" x14ac:dyDescent="0.25">
      <c r="B41" s="143" t="s">
        <v>93</v>
      </c>
      <c r="C41" s="142" t="s">
        <v>91</v>
      </c>
      <c r="D41" s="33">
        <f>J33*0.5-SUM(D37:D40)</f>
        <v>0</v>
      </c>
      <c r="F41" s="53" t="s">
        <v>59</v>
      </c>
    </row>
    <row r="42" spans="1:13" x14ac:dyDescent="0.25">
      <c r="B42" s="143"/>
      <c r="C42" s="142"/>
      <c r="D42" s="33"/>
      <c r="F42" s="54" t="s">
        <v>57</v>
      </c>
    </row>
    <row r="43" spans="1:13" x14ac:dyDescent="0.25">
      <c r="B43" s="144"/>
      <c r="C43" s="145"/>
      <c r="D43" s="33"/>
      <c r="F43" s="53" t="s">
        <v>88</v>
      </c>
    </row>
    <row r="44" spans="1:13" x14ac:dyDescent="0.25">
      <c r="B44" s="99"/>
      <c r="C44" s="100"/>
      <c r="D44" s="101">
        <f>SUM(D37:D43)</f>
        <v>0</v>
      </c>
      <c r="F44" s="53" t="s">
        <v>90</v>
      </c>
    </row>
    <row r="45" spans="1:13" x14ac:dyDescent="0.25">
      <c r="F45" s="54" t="s">
        <v>89</v>
      </c>
    </row>
    <row r="46" spans="1:13" x14ac:dyDescent="0.25">
      <c r="I46" s="24" t="str">
        <f>IF(J46=0,"","CONTRIBUTION+MATCH IS LESS THAN ELIGIBLE TOTAL")</f>
        <v/>
      </c>
      <c r="J46" s="32">
        <f>J33-SUM(J47:J48)</f>
        <v>0</v>
      </c>
    </row>
    <row r="47" spans="1:13" s="124" customFormat="1" ht="25.5" customHeight="1" thickBot="1" x14ac:dyDescent="0.3">
      <c r="A47" s="102"/>
      <c r="B47" s="102"/>
      <c r="C47" s="102"/>
      <c r="D47" s="102"/>
      <c r="E47" s="102"/>
      <c r="F47" s="103"/>
      <c r="G47" s="103"/>
      <c r="H47" s="103"/>
      <c r="I47" s="104" t="s">
        <v>47</v>
      </c>
      <c r="J47" s="105">
        <f>D44</f>
        <v>0</v>
      </c>
      <c r="K47" s="102"/>
      <c r="L47" s="102"/>
      <c r="M47" s="102"/>
    </row>
    <row r="48" spans="1:13" s="124" customFormat="1" ht="25.5" customHeight="1" thickBot="1" x14ac:dyDescent="0.3">
      <c r="A48" s="102"/>
      <c r="B48" s="102"/>
      <c r="C48" s="102"/>
      <c r="D48" s="102"/>
      <c r="E48" s="102"/>
      <c r="F48" s="106"/>
      <c r="G48" s="107"/>
      <c r="H48" s="107"/>
      <c r="I48" s="108" t="s">
        <v>48</v>
      </c>
      <c r="J48" s="109">
        <f>IF(J47&lt;J33*0.5,J47,J33*0.5)</f>
        <v>0</v>
      </c>
      <c r="K48" s="102"/>
      <c r="L48" s="102"/>
      <c r="M48" s="102"/>
    </row>
    <row r="50" spans="1:13" x14ac:dyDescent="0.25">
      <c r="B50" s="70" t="str">
        <f>UPPER("Contact Information and Certifications")</f>
        <v>CONTACT INFORMATION AND CERTIFICATIONS</v>
      </c>
      <c r="C50" s="71"/>
      <c r="D50" s="110"/>
      <c r="E50" s="71"/>
      <c r="F50" s="71"/>
      <c r="G50" s="71"/>
      <c r="H50" s="71"/>
      <c r="I50" s="71"/>
      <c r="J50" s="71"/>
      <c r="K50" s="71"/>
      <c r="L50" s="111"/>
    </row>
    <row r="51" spans="1:13" x14ac:dyDescent="0.25">
      <c r="B51" s="112" t="s">
        <v>3</v>
      </c>
      <c r="C51" s="113"/>
      <c r="D51" s="2"/>
      <c r="E51" s="2"/>
      <c r="F51" s="2"/>
      <c r="G51" s="2"/>
      <c r="H51" s="2"/>
      <c r="I51" s="138"/>
      <c r="J51" s="2"/>
      <c r="K51" s="2"/>
      <c r="L51" s="3"/>
    </row>
    <row r="52" spans="1:13" x14ac:dyDescent="0.25">
      <c r="B52" s="112" t="s">
        <v>46</v>
      </c>
      <c r="C52" s="115"/>
      <c r="D52" s="2"/>
      <c r="E52" s="2"/>
      <c r="F52" s="2"/>
      <c r="G52" s="2"/>
      <c r="H52" s="2"/>
      <c r="I52" s="138"/>
      <c r="J52" s="140" t="s">
        <v>74</v>
      </c>
      <c r="K52" s="139"/>
      <c r="L52" s="3"/>
    </row>
    <row r="53" spans="1:13" x14ac:dyDescent="0.25">
      <c r="B53" s="116"/>
      <c r="C53" s="115"/>
      <c r="D53" s="15"/>
      <c r="E53" s="15"/>
      <c r="F53" s="15"/>
      <c r="G53" s="15"/>
      <c r="H53" s="15"/>
      <c r="I53" s="15"/>
      <c r="J53" s="15"/>
      <c r="K53" s="15"/>
      <c r="L53" s="114"/>
    </row>
    <row r="54" spans="1:13" x14ac:dyDescent="0.25">
      <c r="B54" s="117" t="s">
        <v>72</v>
      </c>
      <c r="C54" s="115"/>
      <c r="D54" s="15"/>
      <c r="E54" s="15"/>
      <c r="F54" s="15"/>
      <c r="G54" s="15"/>
      <c r="H54" s="15"/>
      <c r="I54" s="15"/>
      <c r="J54" s="15"/>
      <c r="K54" s="15"/>
      <c r="L54" s="114"/>
    </row>
    <row r="55" spans="1:13" x14ac:dyDescent="0.25">
      <c r="B55" s="118" t="s">
        <v>2</v>
      </c>
      <c r="C55" s="113"/>
      <c r="D55" s="15"/>
      <c r="E55" s="15"/>
      <c r="F55" s="15"/>
      <c r="G55" s="15"/>
      <c r="H55" s="15"/>
      <c r="I55" s="15"/>
      <c r="J55" s="15"/>
      <c r="K55" s="15"/>
      <c r="L55" s="114"/>
    </row>
    <row r="56" spans="1:13" x14ac:dyDescent="0.25">
      <c r="B56" s="119"/>
      <c r="C56" s="120" t="s">
        <v>73</v>
      </c>
      <c r="D56" s="5"/>
      <c r="E56" s="5"/>
      <c r="F56" s="5"/>
      <c r="G56" s="5"/>
      <c r="H56" s="5"/>
      <c r="I56" s="4"/>
      <c r="J56" s="58"/>
      <c r="K56" s="5"/>
      <c r="L56" s="3"/>
    </row>
    <row r="57" spans="1:13" x14ac:dyDescent="0.25">
      <c r="B57" s="116"/>
      <c r="C57" s="120"/>
      <c r="D57" s="15"/>
      <c r="E57" s="15"/>
      <c r="F57" s="15"/>
      <c r="G57" s="15"/>
      <c r="H57" s="15"/>
      <c r="I57" s="15"/>
      <c r="J57" s="15" t="s">
        <v>74</v>
      </c>
      <c r="K57" s="15"/>
      <c r="L57" s="114"/>
    </row>
    <row r="58" spans="1:13" x14ac:dyDescent="0.25">
      <c r="B58" s="119"/>
      <c r="C58" s="120" t="s">
        <v>75</v>
      </c>
      <c r="D58" s="5"/>
      <c r="E58" s="5"/>
      <c r="F58" s="5"/>
      <c r="G58" s="5"/>
      <c r="H58" s="5"/>
      <c r="I58" s="4"/>
      <c r="J58" s="58"/>
      <c r="K58" s="5"/>
      <c r="L58" s="3"/>
    </row>
    <row r="59" spans="1:13" ht="14.25" customHeight="1" x14ac:dyDescent="0.25">
      <c r="B59" s="119"/>
      <c r="C59" s="120"/>
      <c r="D59" s="15"/>
      <c r="E59" s="15"/>
      <c r="F59" s="15"/>
      <c r="G59" s="15"/>
      <c r="H59" s="15"/>
      <c r="I59" s="15"/>
      <c r="J59" s="122" t="s">
        <v>74</v>
      </c>
      <c r="K59" s="121"/>
      <c r="L59" s="123"/>
    </row>
    <row r="60" spans="1:13" ht="15.75" x14ac:dyDescent="0.25">
      <c r="B60" s="8" t="s">
        <v>85</v>
      </c>
      <c r="C60" s="9"/>
      <c r="D60" s="136" t="s">
        <v>76</v>
      </c>
      <c r="E60" s="9"/>
      <c r="F60" s="137" t="s">
        <v>86</v>
      </c>
      <c r="G60" s="9"/>
      <c r="H60" s="9"/>
      <c r="I60" s="10"/>
    </row>
    <row r="61" spans="1:13" ht="9" customHeight="1" x14ac:dyDescent="0.25"/>
    <row r="62" spans="1:13" s="125" customFormat="1" ht="15" customHeight="1" x14ac:dyDescent="0.2">
      <c r="A62" s="45"/>
      <c r="B62" s="42" t="s">
        <v>63</v>
      </c>
      <c r="C62" s="43" t="s">
        <v>66</v>
      </c>
      <c r="D62" s="42"/>
      <c r="E62" s="127"/>
      <c r="F62" s="42" t="s">
        <v>64</v>
      </c>
      <c r="G62" s="127"/>
      <c r="H62" s="42" t="s">
        <v>65</v>
      </c>
      <c r="I62" s="42"/>
      <c r="J62" s="44"/>
      <c r="K62" s="42"/>
      <c r="L62" s="129"/>
      <c r="M62" s="45"/>
    </row>
    <row r="63" spans="1:13" s="125" customFormat="1" ht="15" customHeight="1" x14ac:dyDescent="0.25">
      <c r="A63" s="45"/>
      <c r="B63" s="42"/>
      <c r="C63" s="42"/>
      <c r="D63" s="42"/>
      <c r="E63" s="42"/>
      <c r="F63" s="48" t="s">
        <v>83</v>
      </c>
      <c r="G63" s="49"/>
      <c r="H63" s="131"/>
      <c r="I63" s="42"/>
      <c r="J63" s="44" t="s">
        <v>68</v>
      </c>
      <c r="K63" s="46"/>
      <c r="L63" s="129"/>
      <c r="M63" s="45"/>
    </row>
    <row r="64" spans="1:13" s="126" customFormat="1" ht="15" customHeight="1" x14ac:dyDescent="0.25">
      <c r="A64" s="14"/>
      <c r="B64" s="47"/>
      <c r="C64" s="48" t="s">
        <v>67</v>
      </c>
      <c r="D64" s="128"/>
      <c r="E64" s="49"/>
      <c r="F64" s="48" t="s">
        <v>70</v>
      </c>
      <c r="G64" s="49"/>
      <c r="H64" s="132"/>
      <c r="I64" s="49"/>
      <c r="J64" s="38" t="s">
        <v>69</v>
      </c>
      <c r="K64" s="37"/>
      <c r="L64" s="130"/>
      <c r="M64" s="14"/>
    </row>
  </sheetData>
  <sheetProtection algorithmName="SHA-512" hashValue="QD+LyaSyEZrQ9RyUbmlsNOo0Syq8el8qRnyx2zMp3/qKpIGpDsu/yq5sEkNPTJ7BEk3n2yLbodTL7jCSLUUzQg==" saltValue="/t8Y7VBAHiMdhxLfI2RR/g==" spinCount="100000" sheet="1" insertRows="0" deleteRows="0"/>
  <mergeCells count="12">
    <mergeCell ref="B35:D35"/>
    <mergeCell ref="B2:L2"/>
    <mergeCell ref="C4:D4"/>
    <mergeCell ref="C5:D5"/>
    <mergeCell ref="C6:D6"/>
    <mergeCell ref="C7:D7"/>
    <mergeCell ref="C8:D8"/>
    <mergeCell ref="B9:B10"/>
    <mergeCell ref="D14:D15"/>
    <mergeCell ref="F14:F15"/>
    <mergeCell ref="H14:H15"/>
    <mergeCell ref="J14:J15"/>
  </mergeCells>
  <hyperlinks>
    <hyperlink ref="D60" r:id="rId1" xr:uid="{E9F96671-34BD-4709-9A1C-EEDD4B0B168F}"/>
  </hyperlinks>
  <printOptions horizontalCentered="1"/>
  <pageMargins left="0.25" right="0.25" top="0.5" bottom="0.5" header="0.3" footer="0.3"/>
  <pageSetup scale="71" orientation="portrait" r:id="rId2"/>
  <headerFooter>
    <oddFooter>&amp;LUCI Budget Office&amp;RApril 2023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9849-294C-4B22-A529-138081CF3CCC}">
  <sheetPr>
    <tabColor theme="4" tint="0.79998168889431442"/>
    <pageSetUpPr fitToPage="1"/>
  </sheetPr>
  <dimension ref="A2:M64"/>
  <sheetViews>
    <sheetView topLeftCell="A25" zoomScale="90" zoomScaleNormal="90" zoomScaleSheetLayoutView="100" workbookViewId="0">
      <selection activeCell="H64" sqref="H64"/>
    </sheetView>
  </sheetViews>
  <sheetFormatPr defaultRowHeight="15" x14ac:dyDescent="0.25"/>
  <cols>
    <col min="1" max="1" width="5" customWidth="1"/>
    <col min="2" max="2" width="23.85546875" customWidth="1"/>
    <col min="3" max="3" width="13" customWidth="1"/>
    <col min="4" max="4" width="17.28515625" customWidth="1"/>
    <col min="5" max="5" width="2.140625" customWidth="1"/>
    <col min="6" max="6" width="15.7109375" customWidth="1"/>
    <col min="7" max="7" width="2.28515625" customWidth="1"/>
    <col min="8" max="8" width="15.7109375" customWidth="1"/>
    <col min="9" max="9" width="2.28515625" customWidth="1"/>
    <col min="10" max="10" width="17.5703125" customWidth="1"/>
    <col min="11" max="11" width="2.28515625" customWidth="1"/>
    <col min="12" max="12" width="20.7109375" customWidth="1"/>
    <col min="13" max="13" width="2.28515625" customWidth="1"/>
    <col min="14" max="14" width="13" style="1" customWidth="1"/>
    <col min="15" max="15" width="2.7109375" style="1" customWidth="1"/>
    <col min="16" max="16" width="9.5703125" style="1" bestFit="1" customWidth="1"/>
    <col min="17" max="17" width="9.28515625" style="1" bestFit="1" customWidth="1"/>
    <col min="18" max="18" width="10.5703125" style="1" bestFit="1" customWidth="1"/>
    <col min="19" max="19" width="2.7109375" style="1" customWidth="1"/>
    <col min="20" max="20" width="3.7109375" style="1" customWidth="1"/>
    <col min="21" max="22" width="9.140625" style="1"/>
    <col min="23" max="23" width="35.7109375" style="1" customWidth="1"/>
    <col min="24" max="16384" width="9.140625" style="1"/>
  </cols>
  <sheetData>
    <row r="2" spans="2:12" ht="59.25" customHeight="1" x14ac:dyDescent="0.3">
      <c r="B2" s="149" t="s">
        <v>87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2:12" ht="15.75" thickBot="1" x14ac:dyDescent="0.3"/>
    <row r="4" spans="2:12" x14ac:dyDescent="0.25">
      <c r="B4" s="59" t="s">
        <v>14</v>
      </c>
      <c r="C4" s="150" t="s">
        <v>6</v>
      </c>
      <c r="D4" s="151"/>
      <c r="L4" s="60" t="s">
        <v>13</v>
      </c>
    </row>
    <row r="5" spans="2:12" x14ac:dyDescent="0.25">
      <c r="B5" s="61" t="s">
        <v>1</v>
      </c>
      <c r="C5" s="152">
        <v>21463</v>
      </c>
      <c r="D5" s="153"/>
      <c r="L5" s="62" t="s">
        <v>13</v>
      </c>
    </row>
    <row r="6" spans="2:12" x14ac:dyDescent="0.25">
      <c r="B6" s="61" t="s">
        <v>11</v>
      </c>
      <c r="C6" s="152" t="s">
        <v>80</v>
      </c>
      <c r="D6" s="153"/>
      <c r="L6" s="40" t="s">
        <v>10</v>
      </c>
    </row>
    <row r="7" spans="2:12" x14ac:dyDescent="0.25">
      <c r="B7" s="63" t="s">
        <v>4</v>
      </c>
      <c r="C7" s="154">
        <v>349493</v>
      </c>
      <c r="D7" s="155"/>
      <c r="L7" s="41" t="s">
        <v>10</v>
      </c>
    </row>
    <row r="8" spans="2:12" x14ac:dyDescent="0.25">
      <c r="B8" s="64" t="s">
        <v>12</v>
      </c>
      <c r="C8" s="156" t="s">
        <v>79</v>
      </c>
      <c r="D8" s="157"/>
    </row>
    <row r="9" spans="2:12" x14ac:dyDescent="0.25">
      <c r="B9" s="158" t="s">
        <v>9</v>
      </c>
      <c r="C9" s="65" t="s">
        <v>7</v>
      </c>
      <c r="D9" s="66" t="s">
        <v>8</v>
      </c>
    </row>
    <row r="10" spans="2:12" ht="15.75" thickBot="1" x14ac:dyDescent="0.3">
      <c r="B10" s="159"/>
      <c r="C10" s="6">
        <v>44470</v>
      </c>
      <c r="D10" s="7">
        <v>45199</v>
      </c>
      <c r="F10" s="11"/>
      <c r="K10" s="39" t="s">
        <v>78</v>
      </c>
      <c r="L10" s="51"/>
    </row>
    <row r="11" spans="2:12" x14ac:dyDescent="0.25">
      <c r="B11" s="67"/>
      <c r="C11" s="68" t="s">
        <v>53</v>
      </c>
      <c r="E11" s="39"/>
    </row>
    <row r="12" spans="2:12" x14ac:dyDescent="0.25">
      <c r="C12" s="69" t="s">
        <v>54</v>
      </c>
    </row>
    <row r="13" spans="2:12" x14ac:dyDescent="0.25">
      <c r="E13" s="11"/>
      <c r="F13" s="16"/>
    </row>
    <row r="14" spans="2:12" ht="15" customHeight="1" x14ac:dyDescent="0.25">
      <c r="B14" s="70"/>
      <c r="C14" s="71"/>
      <c r="D14" s="160" t="s">
        <v>29</v>
      </c>
      <c r="E14" s="11"/>
      <c r="F14" s="162" t="s">
        <v>33</v>
      </c>
      <c r="H14" s="164" t="s">
        <v>34</v>
      </c>
      <c r="J14" s="166" t="s">
        <v>84</v>
      </c>
      <c r="L14" s="13" t="s">
        <v>52</v>
      </c>
    </row>
    <row r="15" spans="2:12" x14ac:dyDescent="0.25">
      <c r="B15" s="72" t="s">
        <v>25</v>
      </c>
      <c r="C15" s="73" t="s">
        <v>26</v>
      </c>
      <c r="D15" s="161"/>
      <c r="E15" s="11"/>
      <c r="F15" s="163"/>
      <c r="H15" s="165"/>
      <c r="J15" s="167"/>
      <c r="L15" s="13"/>
    </row>
    <row r="16" spans="2:12" ht="17.25" x14ac:dyDescent="0.25">
      <c r="B16" s="74" t="s">
        <v>16</v>
      </c>
      <c r="C16" s="75" t="s">
        <v>15</v>
      </c>
      <c r="D16" s="50">
        <f>20000+37875</f>
        <v>57875</v>
      </c>
      <c r="E16" s="11"/>
      <c r="F16" s="31">
        <v>60000</v>
      </c>
      <c r="G16" s="76"/>
      <c r="H16" s="50">
        <f>20300+47011</f>
        <v>67311</v>
      </c>
      <c r="J16" s="133">
        <f>IF(F16="",D16-H16,F16-H16)</f>
        <v>-7311</v>
      </c>
      <c r="L16" s="15"/>
    </row>
    <row r="17" spans="2:12" ht="17.25" x14ac:dyDescent="0.25">
      <c r="B17" t="s">
        <v>0</v>
      </c>
      <c r="C17" s="75" t="s">
        <v>20</v>
      </c>
      <c r="D17" s="50">
        <f>(20000*1.066)+18597+(37875*1.026)</f>
        <v>78776.75</v>
      </c>
      <c r="E17" s="11"/>
      <c r="F17" s="31">
        <v>80000</v>
      </c>
      <c r="G17" s="76"/>
      <c r="H17" s="50">
        <f>(20000*1.066)+18597+(47011*1.02)</f>
        <v>87868.22</v>
      </c>
      <c r="J17" s="134">
        <f t="shared" ref="J17:J25" si="0">IF(F17="",D17-H17,F17-H17)</f>
        <v>-7868.2200000000012</v>
      </c>
      <c r="L17" s="15"/>
    </row>
    <row r="18" spans="2:12" x14ac:dyDescent="0.25">
      <c r="B18" t="s">
        <v>17</v>
      </c>
      <c r="C18" s="75" t="s">
        <v>21</v>
      </c>
      <c r="D18" s="50">
        <v>10000</v>
      </c>
      <c r="E18" s="11"/>
      <c r="F18" s="31">
        <v>7000</v>
      </c>
      <c r="H18" s="50">
        <v>6500</v>
      </c>
      <c r="J18" s="134">
        <f t="shared" si="0"/>
        <v>500</v>
      </c>
      <c r="L18" s="15"/>
    </row>
    <row r="19" spans="2:12" x14ac:dyDescent="0.25">
      <c r="B19" t="s">
        <v>19</v>
      </c>
      <c r="C19" s="75" t="s">
        <v>24</v>
      </c>
      <c r="D19" s="50">
        <v>80000</v>
      </c>
      <c r="E19" s="11"/>
      <c r="F19" s="31">
        <f>D19-386</f>
        <v>79614</v>
      </c>
      <c r="H19" s="50">
        <v>82367</v>
      </c>
      <c r="J19" s="134">
        <f t="shared" si="0"/>
        <v>-2753</v>
      </c>
      <c r="L19" s="15"/>
    </row>
    <row r="20" spans="2:12" x14ac:dyDescent="0.25">
      <c r="B20" t="s">
        <v>36</v>
      </c>
      <c r="C20" s="75" t="s">
        <v>37</v>
      </c>
      <c r="D20" s="50">
        <v>0</v>
      </c>
      <c r="E20" s="11"/>
      <c r="F20" s="31">
        <v>0</v>
      </c>
      <c r="H20" s="50">
        <v>0</v>
      </c>
      <c r="J20" s="134">
        <f t="shared" si="0"/>
        <v>0</v>
      </c>
      <c r="L20" s="15"/>
    </row>
    <row r="21" spans="2:12" x14ac:dyDescent="0.25">
      <c r="B21" t="s">
        <v>18</v>
      </c>
      <c r="C21" s="75" t="s">
        <v>22</v>
      </c>
      <c r="D21" s="50">
        <v>25000</v>
      </c>
      <c r="E21" s="11"/>
      <c r="F21" s="31">
        <f>D21</f>
        <v>25000</v>
      </c>
      <c r="H21" s="50">
        <v>22000</v>
      </c>
      <c r="J21" s="134">
        <f t="shared" si="0"/>
        <v>3000</v>
      </c>
      <c r="L21" s="15"/>
    </row>
    <row r="22" spans="2:12" x14ac:dyDescent="0.25">
      <c r="B22" t="s">
        <v>38</v>
      </c>
      <c r="C22" s="75" t="s">
        <v>39</v>
      </c>
      <c r="D22" s="50">
        <v>0</v>
      </c>
      <c r="E22" s="11"/>
      <c r="F22" s="31">
        <v>0</v>
      </c>
      <c r="H22" s="50">
        <v>0</v>
      </c>
      <c r="J22" s="134">
        <f t="shared" si="0"/>
        <v>0</v>
      </c>
      <c r="L22" s="15"/>
    </row>
    <row r="23" spans="2:12" x14ac:dyDescent="0.25">
      <c r="B23" t="s">
        <v>40</v>
      </c>
      <c r="C23" s="75" t="s">
        <v>41</v>
      </c>
      <c r="D23" s="50">
        <v>0</v>
      </c>
      <c r="E23" s="11"/>
      <c r="F23" s="31">
        <v>0</v>
      </c>
      <c r="H23" s="50"/>
      <c r="J23" s="134">
        <f t="shared" si="0"/>
        <v>0</v>
      </c>
      <c r="L23" s="15"/>
    </row>
    <row r="24" spans="2:12" x14ac:dyDescent="0.25">
      <c r="B24" t="s">
        <v>42</v>
      </c>
      <c r="C24" s="75" t="s">
        <v>43</v>
      </c>
      <c r="D24" s="50">
        <v>0</v>
      </c>
      <c r="E24" s="11"/>
      <c r="F24" s="31">
        <f>D26-SUM(F16:F23,F25)</f>
        <v>-160.75250000000233</v>
      </c>
      <c r="H24" s="50"/>
      <c r="J24" s="134">
        <f t="shared" si="0"/>
        <v>-160.75250000000233</v>
      </c>
      <c r="L24" s="15"/>
    </row>
    <row r="25" spans="2:12" x14ac:dyDescent="0.25">
      <c r="B25" s="78" t="s">
        <v>44</v>
      </c>
      <c r="C25" s="79" t="s">
        <v>45</v>
      </c>
      <c r="D25" s="50">
        <f>SUM(D16+D17+D18+D20+D21)*0.57</f>
        <v>97841.497499999998</v>
      </c>
      <c r="E25" s="11"/>
      <c r="F25" s="31">
        <f>SUM(F16+F17+F18+F20+F21)*0.57</f>
        <v>98039.999999999985</v>
      </c>
      <c r="H25" s="50">
        <f>SUM(H16+H17+H18+H20+H21)*0.57</f>
        <v>104697.15539999999</v>
      </c>
      <c r="J25" s="134">
        <f t="shared" si="0"/>
        <v>-6657.1554000000033</v>
      </c>
      <c r="L25" s="15"/>
    </row>
    <row r="26" spans="2:12" ht="17.25" x14ac:dyDescent="0.25">
      <c r="B26" s="80" t="s">
        <v>5</v>
      </c>
      <c r="C26" s="81"/>
      <c r="D26" s="82">
        <f>SUM(D16:D25)</f>
        <v>349493.2475</v>
      </c>
      <c r="E26" s="11"/>
      <c r="F26" s="83">
        <f>SUM(F16:F25)</f>
        <v>349493.2475</v>
      </c>
      <c r="G26" s="76"/>
      <c r="H26" s="82">
        <f>SUM(H16:H25)</f>
        <v>370743.37539999996</v>
      </c>
      <c r="J26" s="135">
        <f>SUM(J16:J25)</f>
        <v>-21250.127900000007</v>
      </c>
      <c r="K26" s="76"/>
      <c r="L26" s="15"/>
    </row>
    <row r="27" spans="2:12" ht="15.75" thickBot="1" x14ac:dyDescent="0.3">
      <c r="B27" s="25"/>
      <c r="C27" s="56"/>
      <c r="D27" s="26" t="str">
        <f>IF(D26&gt;C7+1,"CHECK AWARD AMOUNT","")</f>
        <v/>
      </c>
      <c r="E27" s="84"/>
      <c r="F27" s="26" t="str">
        <f>IF(F26&gt;D26+1,"CHECK REBUDGET AMOUNT","")</f>
        <v/>
      </c>
      <c r="G27" s="25"/>
      <c r="H27" s="25"/>
      <c r="I27" s="25"/>
      <c r="J27" s="27" t="str">
        <f>IF(J26&gt;0,"AWARD IS PROJECTED TO HAVE A POSITIVE BALANCE; NOT ELIGIBLE","")</f>
        <v/>
      </c>
      <c r="L27" s="55" t="str">
        <f>IF(J26&lt;0,"YES","NO")</f>
        <v>YES</v>
      </c>
    </row>
    <row r="28" spans="2:12" x14ac:dyDescent="0.25">
      <c r="B28" s="19" t="s">
        <v>49</v>
      </c>
      <c r="C28" s="57"/>
      <c r="D28" s="20"/>
      <c r="E28" s="85"/>
      <c r="F28" s="20"/>
      <c r="G28" s="20"/>
      <c r="H28" s="20"/>
      <c r="I28" s="20"/>
      <c r="J28" s="21"/>
      <c r="L28" s="15"/>
    </row>
    <row r="29" spans="2:12" ht="17.25" x14ac:dyDescent="0.25">
      <c r="B29" s="86" t="s">
        <v>23</v>
      </c>
      <c r="C29" s="75" t="s">
        <v>15</v>
      </c>
      <c r="D29" s="17">
        <v>37875</v>
      </c>
      <c r="E29" s="11"/>
      <c r="F29" s="17">
        <f>D29+F16-D16</f>
        <v>40000</v>
      </c>
      <c r="G29" s="76">
        <v>2</v>
      </c>
      <c r="H29" s="17">
        <v>47011</v>
      </c>
      <c r="J29" s="87">
        <f t="shared" ref="J29:J31" si="1">IF(F29="",D29-H29,F29-H29)</f>
        <v>-7011</v>
      </c>
      <c r="L29" s="15"/>
    </row>
    <row r="30" spans="2:12" ht="17.25" x14ac:dyDescent="0.25">
      <c r="B30" s="86" t="s">
        <v>28</v>
      </c>
      <c r="C30" s="75" t="s">
        <v>20</v>
      </c>
      <c r="D30" s="17">
        <f>18597+(37875*1.026)</f>
        <v>57456.75</v>
      </c>
      <c r="E30" s="11"/>
      <c r="F30" s="17">
        <f>D30+F17-D17</f>
        <v>58680</v>
      </c>
      <c r="G30" s="76">
        <v>2</v>
      </c>
      <c r="H30" s="17">
        <f>18597+(47011*1.02)</f>
        <v>66548.22</v>
      </c>
      <c r="J30" s="87">
        <f t="shared" si="1"/>
        <v>-7868.2200000000012</v>
      </c>
      <c r="L30" s="15"/>
    </row>
    <row r="31" spans="2:12" ht="17.25" x14ac:dyDescent="0.25">
      <c r="B31" s="141" t="s">
        <v>44</v>
      </c>
      <c r="C31" s="79" t="s">
        <v>45</v>
      </c>
      <c r="D31" s="17">
        <f>(D29+D30)*0.57</f>
        <v>54339.097499999996</v>
      </c>
      <c r="E31" s="11"/>
      <c r="F31" s="17">
        <f>(F29+F30)*0.57</f>
        <v>56247.6</v>
      </c>
      <c r="G31" s="76"/>
      <c r="H31" s="17">
        <f>(H29+H30)*0.57</f>
        <v>64728.755399999995</v>
      </c>
      <c r="J31" s="87">
        <f t="shared" si="1"/>
        <v>-8481.155399999996</v>
      </c>
      <c r="L31" s="15"/>
    </row>
    <row r="32" spans="2:12" ht="17.25" x14ac:dyDescent="0.25">
      <c r="B32" s="88"/>
      <c r="C32" s="89"/>
      <c r="D32" s="90"/>
      <c r="E32" s="91"/>
      <c r="F32" s="90"/>
      <c r="G32" s="92"/>
      <c r="H32" s="90"/>
      <c r="I32" s="30" t="s">
        <v>56</v>
      </c>
      <c r="J32" s="93">
        <f>SUM(J29:J31)</f>
        <v>-23360.375399999997</v>
      </c>
      <c r="L32" s="15"/>
    </row>
    <row r="33" spans="1:13" ht="19.5" thickBot="1" x14ac:dyDescent="0.35">
      <c r="B33" s="28"/>
      <c r="C33" s="29"/>
      <c r="D33" s="29"/>
      <c r="E33" s="94"/>
      <c r="F33" s="18"/>
      <c r="G33" s="18"/>
      <c r="H33" s="18"/>
      <c r="I33" s="34" t="s">
        <v>82</v>
      </c>
      <c r="J33" s="35">
        <f>IF(J32&gt;J26,-J32,-J26)</f>
        <v>21250.127900000007</v>
      </c>
      <c r="L33" s="55" t="str">
        <f>IF(J32&lt;0,"YES","NO")</f>
        <v>YES</v>
      </c>
    </row>
    <row r="34" spans="1:13" x14ac:dyDescent="0.25">
      <c r="F34" s="36" t="str">
        <f>IF((F30-D30+F29-D29)&gt;(F17-D17+F16-D16),"ERROR, REBUDGET AMOUNTS IN ROWS 29 &amp; 30 SHOULD BE LESS OR EQUAL TO 16 &amp; 17","")</f>
        <v/>
      </c>
      <c r="L34" s="15"/>
    </row>
    <row r="35" spans="1:13" x14ac:dyDescent="0.25">
      <c r="B35" s="146" t="s">
        <v>55</v>
      </c>
      <c r="C35" s="147"/>
      <c r="D35" s="148"/>
      <c r="F35" s="52" t="s">
        <v>71</v>
      </c>
      <c r="L35" s="15"/>
    </row>
    <row r="36" spans="1:13" x14ac:dyDescent="0.25">
      <c r="B36" s="95" t="s">
        <v>35</v>
      </c>
      <c r="C36" s="96" t="s">
        <v>31</v>
      </c>
      <c r="D36" s="97" t="s">
        <v>27</v>
      </c>
      <c r="F36" s="53" t="s">
        <v>60</v>
      </c>
    </row>
    <row r="37" spans="1:13" ht="17.25" x14ac:dyDescent="0.25">
      <c r="B37" s="98" t="s">
        <v>51</v>
      </c>
      <c r="C37" s="77"/>
      <c r="D37" s="12">
        <f>(F29-D29+F30-D30)*0.5</f>
        <v>1674.125</v>
      </c>
      <c r="E37" s="76" t="s">
        <v>77</v>
      </c>
      <c r="F37" s="54" t="s">
        <v>61</v>
      </c>
    </row>
    <row r="38" spans="1:13" x14ac:dyDescent="0.25">
      <c r="B38" s="143" t="s">
        <v>50</v>
      </c>
      <c r="C38" s="142" t="s">
        <v>81</v>
      </c>
      <c r="D38" s="22">
        <v>1000</v>
      </c>
      <c r="F38" s="54" t="s">
        <v>62</v>
      </c>
    </row>
    <row r="39" spans="1:13" x14ac:dyDescent="0.25">
      <c r="B39" s="143"/>
      <c r="C39" s="142"/>
      <c r="D39" s="22"/>
      <c r="F39" s="53" t="s">
        <v>58</v>
      </c>
    </row>
    <row r="40" spans="1:13" x14ac:dyDescent="0.25">
      <c r="B40" s="143"/>
      <c r="C40" s="142"/>
      <c r="D40" s="23"/>
      <c r="F40" s="53" t="s">
        <v>30</v>
      </c>
    </row>
    <row r="41" spans="1:13" x14ac:dyDescent="0.25">
      <c r="B41" s="143" t="s">
        <v>93</v>
      </c>
      <c r="C41" s="142" t="s">
        <v>32</v>
      </c>
      <c r="D41" s="33">
        <f>J33*0.5-SUM(D37:D40)</f>
        <v>7950.9389500000034</v>
      </c>
      <c r="F41" s="53" t="s">
        <v>59</v>
      </c>
    </row>
    <row r="42" spans="1:13" x14ac:dyDescent="0.25">
      <c r="B42" s="143"/>
      <c r="C42" s="142"/>
      <c r="D42" s="33"/>
      <c r="F42" s="54" t="s">
        <v>57</v>
      </c>
    </row>
    <row r="43" spans="1:13" x14ac:dyDescent="0.25">
      <c r="B43" s="144"/>
      <c r="C43" s="145"/>
      <c r="D43" s="33"/>
      <c r="F43" s="53" t="s">
        <v>88</v>
      </c>
    </row>
    <row r="44" spans="1:13" x14ac:dyDescent="0.25">
      <c r="B44" s="99"/>
      <c r="C44" s="100"/>
      <c r="D44" s="101">
        <f>SUM(D37:D43)</f>
        <v>10625.063950000003</v>
      </c>
      <c r="F44" s="53" t="s">
        <v>90</v>
      </c>
    </row>
    <row r="45" spans="1:13" x14ac:dyDescent="0.25">
      <c r="F45" s="54" t="s">
        <v>89</v>
      </c>
    </row>
    <row r="46" spans="1:13" x14ac:dyDescent="0.25">
      <c r="I46" s="24" t="str">
        <f>IF(J46=0,"","CONTRIBUTION+MATCH IS LESS THAN ELIGIBLE TOTAL")</f>
        <v/>
      </c>
      <c r="J46" s="32">
        <f>J33-SUM(J47:J48)</f>
        <v>0</v>
      </c>
    </row>
    <row r="47" spans="1:13" s="124" customFormat="1" ht="25.5" customHeight="1" thickBot="1" x14ac:dyDescent="0.3">
      <c r="A47" s="102"/>
      <c r="B47" s="102"/>
      <c r="C47" s="102"/>
      <c r="D47" s="102"/>
      <c r="E47" s="102"/>
      <c r="F47" s="103"/>
      <c r="G47" s="103"/>
      <c r="H47" s="103"/>
      <c r="I47" s="104" t="s">
        <v>47</v>
      </c>
      <c r="J47" s="105">
        <f>D44</f>
        <v>10625.063950000003</v>
      </c>
      <c r="K47" s="102"/>
      <c r="L47" s="102"/>
      <c r="M47" s="102"/>
    </row>
    <row r="48" spans="1:13" s="124" customFormat="1" ht="25.5" customHeight="1" thickBot="1" x14ac:dyDescent="0.3">
      <c r="A48" s="102"/>
      <c r="B48" s="102"/>
      <c r="C48" s="102"/>
      <c r="D48" s="102"/>
      <c r="E48" s="102"/>
      <c r="F48" s="106"/>
      <c r="G48" s="107"/>
      <c r="H48" s="107"/>
      <c r="I48" s="108" t="s">
        <v>48</v>
      </c>
      <c r="J48" s="109">
        <f>IF(J47&lt;J33*0.5,J47,J33*0.5)</f>
        <v>10625.063950000003</v>
      </c>
      <c r="K48" s="102"/>
      <c r="L48" s="102"/>
      <c r="M48" s="102"/>
    </row>
    <row r="50" spans="1:13" x14ac:dyDescent="0.25">
      <c r="B50" s="70" t="str">
        <f>UPPER("Contact Information and Certifications")</f>
        <v>CONTACT INFORMATION AND CERTIFICATIONS</v>
      </c>
      <c r="C50" s="71"/>
      <c r="D50" s="110"/>
      <c r="E50" s="71"/>
      <c r="F50" s="71"/>
      <c r="G50" s="71"/>
      <c r="H50" s="71"/>
      <c r="I50" s="71"/>
      <c r="J50" s="71"/>
      <c r="K50" s="71"/>
      <c r="L50" s="111"/>
    </row>
    <row r="51" spans="1:13" x14ac:dyDescent="0.25">
      <c r="B51" s="112" t="s">
        <v>3</v>
      </c>
      <c r="C51" s="113"/>
      <c r="D51" s="2"/>
      <c r="E51" s="2"/>
      <c r="F51" s="2"/>
      <c r="G51" s="2"/>
      <c r="H51" s="2"/>
      <c r="I51" s="138"/>
      <c r="J51" s="2"/>
      <c r="K51" s="2"/>
      <c r="L51" s="3"/>
    </row>
    <row r="52" spans="1:13" x14ac:dyDescent="0.25">
      <c r="B52" s="112" t="s">
        <v>46</v>
      </c>
      <c r="C52" s="115"/>
      <c r="D52" s="2"/>
      <c r="E52" s="2"/>
      <c r="F52" s="2"/>
      <c r="G52" s="2"/>
      <c r="H52" s="2"/>
      <c r="I52" s="138"/>
      <c r="J52" s="140" t="s">
        <v>74</v>
      </c>
      <c r="K52" s="139"/>
      <c r="L52" s="3"/>
    </row>
    <row r="53" spans="1:13" x14ac:dyDescent="0.25">
      <c r="B53" s="116"/>
      <c r="C53" s="115"/>
      <c r="D53" s="15"/>
      <c r="E53" s="15"/>
      <c r="F53" s="15"/>
      <c r="G53" s="15"/>
      <c r="H53" s="15"/>
      <c r="I53" s="15"/>
      <c r="J53" s="15"/>
      <c r="K53" s="15"/>
      <c r="L53" s="114"/>
    </row>
    <row r="54" spans="1:13" x14ac:dyDescent="0.25">
      <c r="B54" s="117" t="s">
        <v>72</v>
      </c>
      <c r="C54" s="115"/>
      <c r="D54" s="15"/>
      <c r="E54" s="15"/>
      <c r="F54" s="15"/>
      <c r="G54" s="15"/>
      <c r="H54" s="15"/>
      <c r="I54" s="15"/>
      <c r="J54" s="15"/>
      <c r="K54" s="15"/>
      <c r="L54" s="114"/>
    </row>
    <row r="55" spans="1:13" x14ac:dyDescent="0.25">
      <c r="B55" s="118" t="s">
        <v>2</v>
      </c>
      <c r="C55" s="113"/>
      <c r="D55" s="15"/>
      <c r="E55" s="15"/>
      <c r="F55" s="15"/>
      <c r="G55" s="15"/>
      <c r="H55" s="15"/>
      <c r="I55" s="15"/>
      <c r="J55" s="15"/>
      <c r="K55" s="15"/>
      <c r="L55" s="114"/>
    </row>
    <row r="56" spans="1:13" x14ac:dyDescent="0.25">
      <c r="B56" s="119"/>
      <c r="C56" s="120" t="s">
        <v>73</v>
      </c>
      <c r="D56" s="5"/>
      <c r="E56" s="5"/>
      <c r="F56" s="5"/>
      <c r="G56" s="5"/>
      <c r="H56" s="5"/>
      <c r="I56" s="4"/>
      <c r="J56" s="58"/>
      <c r="K56" s="5"/>
      <c r="L56" s="3"/>
    </row>
    <row r="57" spans="1:13" x14ac:dyDescent="0.25">
      <c r="B57" s="116"/>
      <c r="C57" s="120"/>
      <c r="D57" s="15"/>
      <c r="E57" s="15"/>
      <c r="F57" s="15"/>
      <c r="G57" s="15"/>
      <c r="H57" s="15"/>
      <c r="I57" s="15"/>
      <c r="J57" s="15" t="s">
        <v>74</v>
      </c>
      <c r="K57" s="15"/>
      <c r="L57" s="114"/>
    </row>
    <row r="58" spans="1:13" x14ac:dyDescent="0.25">
      <c r="B58" s="119"/>
      <c r="C58" s="120" t="s">
        <v>75</v>
      </c>
      <c r="D58" s="5"/>
      <c r="E58" s="5"/>
      <c r="F58" s="5"/>
      <c r="G58" s="5"/>
      <c r="H58" s="5"/>
      <c r="I58" s="4"/>
      <c r="J58" s="58"/>
      <c r="K58" s="5"/>
      <c r="L58" s="3"/>
    </row>
    <row r="59" spans="1:13" ht="14.25" customHeight="1" x14ac:dyDescent="0.25">
      <c r="B59" s="119"/>
      <c r="C59" s="120"/>
      <c r="D59" s="15"/>
      <c r="E59" s="15"/>
      <c r="F59" s="15"/>
      <c r="G59" s="15"/>
      <c r="H59" s="15"/>
      <c r="I59" s="15"/>
      <c r="J59" s="122" t="s">
        <v>74</v>
      </c>
      <c r="K59" s="121"/>
      <c r="L59" s="123"/>
    </row>
    <row r="60" spans="1:13" ht="15.75" x14ac:dyDescent="0.25">
      <c r="B60" s="8" t="s">
        <v>85</v>
      </c>
      <c r="C60" s="9"/>
      <c r="D60" s="136" t="s">
        <v>76</v>
      </c>
      <c r="E60" s="9"/>
      <c r="F60" s="137" t="s">
        <v>86</v>
      </c>
      <c r="G60" s="9"/>
      <c r="H60" s="9"/>
      <c r="I60" s="10"/>
    </row>
    <row r="61" spans="1:13" ht="9" customHeight="1" x14ac:dyDescent="0.25"/>
    <row r="62" spans="1:13" s="125" customFormat="1" ht="15" customHeight="1" x14ac:dyDescent="0.2">
      <c r="A62" s="45"/>
      <c r="B62" s="42" t="s">
        <v>63</v>
      </c>
      <c r="C62" s="43" t="s">
        <v>66</v>
      </c>
      <c r="D62" s="42"/>
      <c r="E62" s="127"/>
      <c r="F62" s="42" t="s">
        <v>64</v>
      </c>
      <c r="G62" s="127"/>
      <c r="H62" s="42" t="s">
        <v>65</v>
      </c>
      <c r="I62" s="42"/>
      <c r="J62" s="44"/>
      <c r="K62" s="42"/>
      <c r="L62" s="129"/>
      <c r="M62" s="45"/>
    </row>
    <row r="63" spans="1:13" s="125" customFormat="1" ht="15" customHeight="1" x14ac:dyDescent="0.25">
      <c r="A63" s="45"/>
      <c r="B63" s="42"/>
      <c r="C63" s="42"/>
      <c r="D63" s="42"/>
      <c r="E63" s="42"/>
      <c r="F63" s="48" t="s">
        <v>83</v>
      </c>
      <c r="G63" s="49"/>
      <c r="H63" s="131"/>
      <c r="I63" s="42"/>
      <c r="J63" s="44" t="s">
        <v>68</v>
      </c>
      <c r="K63" s="46"/>
      <c r="L63" s="129"/>
      <c r="M63" s="45"/>
    </row>
    <row r="64" spans="1:13" s="126" customFormat="1" ht="15" customHeight="1" x14ac:dyDescent="0.25">
      <c r="A64" s="14"/>
      <c r="B64" s="47"/>
      <c r="C64" s="48" t="s">
        <v>67</v>
      </c>
      <c r="D64" s="128"/>
      <c r="E64" s="49"/>
      <c r="F64" s="48" t="s">
        <v>70</v>
      </c>
      <c r="G64" s="49"/>
      <c r="H64" s="132"/>
      <c r="I64" s="49"/>
      <c r="J64" s="38" t="s">
        <v>69</v>
      </c>
      <c r="K64" s="37"/>
      <c r="L64" s="130"/>
      <c r="M64" s="14"/>
    </row>
  </sheetData>
  <sheetProtection algorithmName="SHA-512" hashValue="7iU5/yatbKXoNOEHXeQXLph3/cRIPmkVV/tbZdl2KA6s68roux20l6/HEQLYwYkc0Z/B0ykBuPSSC7up4kdrqA==" saltValue="Lr6JkEvGIMeIXJ5KewhFAA==" spinCount="100000" sheet="1" insertRows="0" deleteRows="0"/>
  <mergeCells count="12">
    <mergeCell ref="C8:D8"/>
    <mergeCell ref="B2:L2"/>
    <mergeCell ref="C4:D4"/>
    <mergeCell ref="C5:D5"/>
    <mergeCell ref="C6:D6"/>
    <mergeCell ref="C7:D7"/>
    <mergeCell ref="B9:B10"/>
    <mergeCell ref="F14:F15"/>
    <mergeCell ref="H14:H15"/>
    <mergeCell ref="J14:J15"/>
    <mergeCell ref="B35:D35"/>
    <mergeCell ref="D14:D15"/>
  </mergeCells>
  <hyperlinks>
    <hyperlink ref="D60" r:id="rId1" xr:uid="{6F91E45F-4DD4-4B05-987E-275AAB2D3B17}"/>
  </hyperlinks>
  <printOptions horizontalCentered="1"/>
  <pageMargins left="0.25" right="0.25" top="0.5" bottom="0.5" header="0.3" footer="0.3"/>
  <pageSetup scale="71" orientation="portrait" r:id="rId2"/>
  <headerFooter>
    <oddFooter>&amp;LUCI Budget Office&amp;RApril 2023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Request Form</vt:lpstr>
      <vt:lpstr>Copy-Sample</vt:lpstr>
      <vt:lpstr>'Copy-Sample'!Award_Test</vt:lpstr>
      <vt:lpstr>'Request Form'!Award_Test</vt:lpstr>
      <vt:lpstr>'Copy-Sample'!Print_Area</vt:lpstr>
      <vt:lpstr>'Request Form'!Print_Area</vt:lpstr>
      <vt:lpstr>'Copy-Sample'!Variance_from_Budget</vt:lpstr>
      <vt:lpstr>'Request Form'!Variance_from_Budget</vt:lpstr>
    </vt:vector>
  </TitlesOfParts>
  <Company>UC Riverside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Mhull</dc:creator>
  <cp:lastModifiedBy>Kyong Salmons</cp:lastModifiedBy>
  <cp:lastPrinted>2023-05-02T23:57:52Z</cp:lastPrinted>
  <dcterms:created xsi:type="dcterms:W3CDTF">2017-10-11T23:31:50Z</dcterms:created>
  <dcterms:modified xsi:type="dcterms:W3CDTF">2023-05-19T17:46:39Z</dcterms:modified>
</cp:coreProperties>
</file>